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L:\Berechnungen\"/>
    </mc:Choice>
  </mc:AlternateContent>
  <xr:revisionPtr revIDLastSave="0" documentId="13_ncr:1_{C8FBB3C8-92DE-48AB-A849-88A030097A1C}" xr6:coauthVersionLast="47" xr6:coauthVersionMax="47" xr10:uidLastSave="{00000000-0000-0000-0000-000000000000}"/>
  <workbookProtection workbookAlgorithmName="SHA-512" workbookHashValue="iXhWZtotGa8BWUHJsuaaThDzU8npyuyKbEccSDnQyxaXCEk3zFaot1eTmofBToLYllnu70LWNeCdxt95I3GGfw==" workbookSaltValue="VL4sUFC3Ve0cHDK9u6fgVw==" workbookSpinCount="100000" lockStructure="1"/>
  <bookViews>
    <workbookView xWindow="-28920" yWindow="780" windowWidth="29040" windowHeight="15720" xr2:uid="{54BE76E4-DD6F-47C5-9D0E-277448C4FCE8}"/>
  </bookViews>
  <sheets>
    <sheet name="Planungstool Heizlast" sheetId="1" r:id="rId1"/>
    <sheet name="Zusatzparameter" sheetId="5" r:id="rId2"/>
    <sheet name="Leistungsdaten" sheetId="2" state="hidden" r:id="rId3"/>
    <sheet name="Temperaturstunden profile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B54" i="1"/>
  <c r="B53" i="1"/>
  <c r="B52" i="1"/>
  <c r="B271" i="2"/>
  <c r="B270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" i="2"/>
  <c r="B20" i="1"/>
  <c r="B18" i="1"/>
  <c r="B17" i="1"/>
  <c r="F224" i="2"/>
  <c r="F258" i="2"/>
  <c r="F226" i="2"/>
  <c r="B261" i="2"/>
  <c r="F223" i="2"/>
  <c r="D261" i="2"/>
  <c r="C261" i="2"/>
  <c r="F260" i="2"/>
  <c r="D259" i="2"/>
  <c r="C259" i="2"/>
  <c r="B259" i="2"/>
  <c r="F230" i="2"/>
  <c r="F232" i="2"/>
  <c r="F239" i="2"/>
  <c r="F261" i="2" l="1"/>
  <c r="F259" i="2"/>
  <c r="B238" i="2"/>
  <c r="D233" i="2"/>
  <c r="C233" i="2"/>
  <c r="B233" i="2"/>
  <c r="D231" i="2"/>
  <c r="C231" i="2"/>
  <c r="B231" i="2"/>
  <c r="F251" i="2"/>
  <c r="D254" i="2"/>
  <c r="C254" i="2"/>
  <c r="B254" i="2"/>
  <c r="F253" i="2"/>
  <c r="D252" i="2"/>
  <c r="C252" i="2"/>
  <c r="B252" i="2"/>
  <c r="F49" i="4"/>
  <c r="E49" i="4"/>
  <c r="G204" i="2" l="1"/>
  <c r="W211" i="2"/>
  <c r="AB211" i="2" s="1"/>
  <c r="W202" i="2"/>
  <c r="AB202" i="2" s="1"/>
  <c r="W197" i="2"/>
  <c r="AB197" i="2" s="1"/>
  <c r="W192" i="2"/>
  <c r="AB192" i="2" s="1"/>
  <c r="W188" i="2"/>
  <c r="AB188" i="2" s="1"/>
  <c r="W170" i="2"/>
  <c r="AB170" i="2" s="1"/>
  <c r="W163" i="2"/>
  <c r="AB163" i="2" s="1"/>
  <c r="W153" i="2"/>
  <c r="AB153" i="2" s="1"/>
  <c r="W184" i="2"/>
  <c r="AB184" i="2" s="1"/>
  <c r="W183" i="2"/>
  <c r="AB183" i="2" s="1"/>
  <c r="W182" i="2"/>
  <c r="AB182" i="2" s="1"/>
  <c r="W181" i="2"/>
  <c r="AB181" i="2" s="1"/>
  <c r="W180" i="2"/>
  <c r="AB180" i="2" s="1"/>
  <c r="W179" i="2"/>
  <c r="AB179" i="2" s="1"/>
  <c r="W178" i="2"/>
  <c r="AB178" i="2" s="1"/>
  <c r="W177" i="2"/>
  <c r="AB177" i="2" s="1"/>
  <c r="W176" i="2"/>
  <c r="AB176" i="2" s="1"/>
  <c r="W175" i="2"/>
  <c r="AB175" i="2" s="1"/>
  <c r="W174" i="2"/>
  <c r="AB174" i="2" s="1"/>
  <c r="W171" i="2"/>
  <c r="AB171" i="2" s="1"/>
  <c r="W165" i="2"/>
  <c r="AB165" i="2" s="1"/>
  <c r="W155" i="2"/>
  <c r="AB155" i="2" s="1"/>
  <c r="W158" i="2"/>
  <c r="AB158" i="2" s="1"/>
  <c r="W214" i="2"/>
  <c r="AB214" i="2" s="1"/>
  <c r="W212" i="2"/>
  <c r="AB212" i="2" s="1"/>
  <c r="W210" i="2"/>
  <c r="AB210" i="2" s="1"/>
  <c r="W207" i="2"/>
  <c r="AB207" i="2" s="1"/>
  <c r="W204" i="2"/>
  <c r="AB204" i="2" s="1"/>
  <c r="W201" i="2"/>
  <c r="AB201" i="2" s="1"/>
  <c r="W198" i="2"/>
  <c r="AB198" i="2" s="1"/>
  <c r="W194" i="2"/>
  <c r="AB194" i="2" s="1"/>
  <c r="W190" i="2"/>
  <c r="AB190" i="2" s="1"/>
  <c r="W186" i="2"/>
  <c r="AB186" i="2" s="1"/>
  <c r="W169" i="2"/>
  <c r="AB169" i="2" s="1"/>
  <c r="W162" i="2"/>
  <c r="AB162" i="2" s="1"/>
  <c r="W151" i="2"/>
  <c r="AB151" i="2" s="1"/>
  <c r="W213" i="2"/>
  <c r="AB213" i="2" s="1"/>
  <c r="W209" i="2"/>
  <c r="AB209" i="2" s="1"/>
  <c r="W205" i="2"/>
  <c r="AB205" i="2" s="1"/>
  <c r="W203" i="2"/>
  <c r="AB203" i="2" s="1"/>
  <c r="W200" i="2"/>
  <c r="AB200" i="2" s="1"/>
  <c r="W195" i="2"/>
  <c r="AB195" i="2" s="1"/>
  <c r="W191" i="2"/>
  <c r="AB191" i="2" s="1"/>
  <c r="W187" i="2"/>
  <c r="AB187" i="2" s="1"/>
  <c r="W172" i="2"/>
  <c r="AB172" i="2" s="1"/>
  <c r="W164" i="2"/>
  <c r="AB164" i="2" s="1"/>
  <c r="W154" i="2"/>
  <c r="AB154" i="2" s="1"/>
  <c r="W206" i="2"/>
  <c r="AB206" i="2" s="1"/>
  <c r="W166" i="2"/>
  <c r="AB166" i="2" s="1"/>
  <c r="W208" i="2"/>
  <c r="AB208" i="2" s="1"/>
  <c r="W199" i="2"/>
  <c r="AB199" i="2" s="1"/>
  <c r="W193" i="2"/>
  <c r="AB193" i="2" s="1"/>
  <c r="W189" i="2"/>
  <c r="AB189" i="2" s="1"/>
  <c r="W168" i="2"/>
  <c r="AB168" i="2" s="1"/>
  <c r="W161" i="2"/>
  <c r="AB161" i="2" s="1"/>
  <c r="W152" i="2"/>
  <c r="AB152" i="2" s="1"/>
  <c r="W196" i="2"/>
  <c r="AB196" i="2" s="1"/>
  <c r="W173" i="2"/>
  <c r="AB173" i="2" s="1"/>
  <c r="W167" i="2"/>
  <c r="AB167" i="2" s="1"/>
  <c r="W157" i="2"/>
  <c r="AB157" i="2" s="1"/>
  <c r="W160" i="2"/>
  <c r="AB160" i="2" s="1"/>
  <c r="W185" i="2"/>
  <c r="AB185" i="2" s="1"/>
  <c r="W156" i="2"/>
  <c r="AB156" i="2" s="1"/>
  <c r="W159" i="2"/>
  <c r="AB159" i="2" s="1"/>
  <c r="G181" i="2"/>
  <c r="G180" i="2"/>
  <c r="G170" i="2"/>
  <c r="G182" i="2"/>
  <c r="G192" i="2"/>
  <c r="G193" i="2"/>
  <c r="G205" i="2"/>
  <c r="G206" i="2"/>
  <c r="G175" i="2"/>
  <c r="G187" i="2"/>
  <c r="G199" i="2"/>
  <c r="G211" i="2"/>
  <c r="G183" i="2"/>
  <c r="G184" i="2"/>
  <c r="G173" i="2"/>
  <c r="G210" i="2"/>
  <c r="G176" i="2"/>
  <c r="G188" i="2"/>
  <c r="G200" i="2"/>
  <c r="G212" i="2"/>
  <c r="G194" i="2"/>
  <c r="G207" i="2"/>
  <c r="G208" i="2"/>
  <c r="G197" i="2"/>
  <c r="G186" i="2"/>
  <c r="G177" i="2"/>
  <c r="G189" i="2"/>
  <c r="G201" i="2"/>
  <c r="G213" i="2"/>
  <c r="G171" i="2"/>
  <c r="G172" i="2"/>
  <c r="G209" i="2"/>
  <c r="G174" i="2"/>
  <c r="G178" i="2"/>
  <c r="G190" i="2"/>
  <c r="G202" i="2"/>
  <c r="G214" i="2"/>
  <c r="G195" i="2"/>
  <c r="G196" i="2"/>
  <c r="G185" i="2"/>
  <c r="G198" i="2"/>
  <c r="G179" i="2"/>
  <c r="G191" i="2"/>
  <c r="G203" i="2"/>
  <c r="F233" i="2"/>
  <c r="F231" i="2"/>
  <c r="B267" i="2" s="1"/>
  <c r="F252" i="2"/>
  <c r="S205" i="2"/>
  <c r="S187" i="2"/>
  <c r="S167" i="2"/>
  <c r="S202" i="2"/>
  <c r="S209" i="2"/>
  <c r="S204" i="2"/>
  <c r="S196" i="2"/>
  <c r="S191" i="2"/>
  <c r="S184" i="2"/>
  <c r="S177" i="2"/>
  <c r="S172" i="2"/>
  <c r="S164" i="2"/>
  <c r="S159" i="2"/>
  <c r="S186" i="2"/>
  <c r="S192" i="2"/>
  <c r="S179" i="2"/>
  <c r="S160" i="2"/>
  <c r="O157" i="2"/>
  <c r="S208" i="2"/>
  <c r="S203" i="2"/>
  <c r="S195" i="2"/>
  <c r="S189" i="2"/>
  <c r="S183" i="2"/>
  <c r="S176" i="2"/>
  <c r="S171" i="2"/>
  <c r="S163" i="2"/>
  <c r="S157" i="2"/>
  <c r="S170" i="2"/>
  <c r="S214" i="2"/>
  <c r="S206" i="2"/>
  <c r="S198" i="2"/>
  <c r="S190" i="2"/>
  <c r="S182" i="2"/>
  <c r="S174" i="2"/>
  <c r="S166" i="2"/>
  <c r="S158" i="2"/>
  <c r="S211" i="2"/>
  <c r="S199" i="2"/>
  <c r="S173" i="2"/>
  <c r="S212" i="2"/>
  <c r="S207" i="2"/>
  <c r="S200" i="2"/>
  <c r="S193" i="2"/>
  <c r="S188" i="2"/>
  <c r="S180" i="2"/>
  <c r="S175" i="2"/>
  <c r="S168" i="2"/>
  <c r="S161" i="2"/>
  <c r="S156" i="2"/>
  <c r="S213" i="2"/>
  <c r="S201" i="2"/>
  <c r="S197" i="2"/>
  <c r="S185" i="2"/>
  <c r="S181" i="2"/>
  <c r="S169" i="2"/>
  <c r="S165" i="2"/>
  <c r="S210" i="2"/>
  <c r="S194" i="2"/>
  <c r="S178" i="2"/>
  <c r="S162" i="2"/>
  <c r="F254" i="2"/>
  <c r="F244" i="2"/>
  <c r="F246" i="2"/>
  <c r="D247" i="2"/>
  <c r="C247" i="2"/>
  <c r="B247" i="2"/>
  <c r="D245" i="2"/>
  <c r="C245" i="2"/>
  <c r="B245" i="2"/>
  <c r="B277" i="2"/>
  <c r="F247" i="2" l="1"/>
  <c r="F245" i="2"/>
  <c r="B269" i="2" s="1"/>
  <c r="V46" i="4"/>
  <c r="V45" i="4"/>
  <c r="V44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O209" i="2" l="1"/>
  <c r="O201" i="2"/>
  <c r="O193" i="2"/>
  <c r="O185" i="2"/>
  <c r="O177" i="2"/>
  <c r="O197" i="2"/>
  <c r="O204" i="2"/>
  <c r="O194" i="2"/>
  <c r="O208" i="2"/>
  <c r="O200" i="2"/>
  <c r="O192" i="2"/>
  <c r="O184" i="2"/>
  <c r="O176" i="2"/>
  <c r="O213" i="2"/>
  <c r="O173" i="2"/>
  <c r="O212" i="2"/>
  <c r="O180" i="2"/>
  <c r="O202" i="2"/>
  <c r="O207" i="2"/>
  <c r="O199" i="2"/>
  <c r="O191" i="2"/>
  <c r="O183" i="2"/>
  <c r="O175" i="2"/>
  <c r="O189" i="2"/>
  <c r="O181" i="2"/>
  <c r="O188" i="2"/>
  <c r="O172" i="2"/>
  <c r="O178" i="2"/>
  <c r="O170" i="2"/>
  <c r="O214" i="2"/>
  <c r="O206" i="2"/>
  <c r="O198" i="2"/>
  <c r="O190" i="2"/>
  <c r="O182" i="2"/>
  <c r="O174" i="2"/>
  <c r="O205" i="2"/>
  <c r="O196" i="2"/>
  <c r="O210" i="2"/>
  <c r="O211" i="2"/>
  <c r="O203" i="2"/>
  <c r="O195" i="2"/>
  <c r="O187" i="2"/>
  <c r="O179" i="2"/>
  <c r="O171" i="2"/>
  <c r="O186" i="2"/>
  <c r="F237" i="2" l="1"/>
  <c r="F225" i="2"/>
  <c r="B240" i="2"/>
  <c r="C240" i="2"/>
  <c r="D240" i="2"/>
  <c r="C238" i="2"/>
  <c r="D238" i="2"/>
  <c r="C226" i="2"/>
  <c r="D226" i="2"/>
  <c r="B226" i="2"/>
  <c r="D224" i="2"/>
  <c r="C224" i="2"/>
  <c r="B224" i="2"/>
  <c r="F238" i="2" l="1"/>
  <c r="B268" i="2" s="1"/>
  <c r="F240" i="2"/>
  <c r="B266" i="2"/>
  <c r="C50" i="4"/>
  <c r="C51" i="4" s="1"/>
  <c r="J46" i="4"/>
  <c r="J45" i="4"/>
  <c r="J44" i="4"/>
  <c r="C7" i="1"/>
  <c r="A7" i="1"/>
  <c r="G16" i="4"/>
  <c r="E40" i="4"/>
  <c r="H20" i="4" s="1"/>
  <c r="D40" i="4"/>
  <c r="G26" i="4" s="1"/>
  <c r="C40" i="4"/>
  <c r="F24" i="4" s="1"/>
  <c r="H37" i="4"/>
  <c r="G36" i="4"/>
  <c r="F36" i="4"/>
  <c r="G28" i="4"/>
  <c r="H16" i="4"/>
  <c r="G15" i="4"/>
  <c r="G12" i="4"/>
  <c r="F12" i="4"/>
  <c r="G8" i="4" l="1"/>
  <c r="F17" i="4"/>
  <c r="F33" i="4"/>
  <c r="F32" i="4"/>
  <c r="G20" i="4"/>
  <c r="G5" i="4"/>
  <c r="G21" i="4"/>
  <c r="G7" i="4"/>
  <c r="F7" i="4"/>
  <c r="G27" i="4"/>
  <c r="F19" i="4"/>
  <c r="F20" i="4"/>
  <c r="F34" i="4"/>
  <c r="F25" i="4"/>
  <c r="F8" i="4"/>
  <c r="F27" i="4"/>
  <c r="F18" i="4"/>
  <c r="F15" i="4"/>
  <c r="F29" i="4"/>
  <c r="L2" i="4"/>
  <c r="L3" i="4" s="1"/>
  <c r="G9" i="4"/>
  <c r="G23" i="4"/>
  <c r="G32" i="4"/>
  <c r="H28" i="4"/>
  <c r="H4" i="4"/>
  <c r="H2" i="4"/>
  <c r="F5" i="4"/>
  <c r="M2" i="4"/>
  <c r="M3" i="4" s="1"/>
  <c r="M4" i="4" s="1"/>
  <c r="M5" i="4" s="1"/>
  <c r="M6" i="4" s="1"/>
  <c r="M7" i="4" s="1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G3" i="4"/>
  <c r="G2" i="4"/>
  <c r="G10" i="4"/>
  <c r="F9" i="4"/>
  <c r="G17" i="4"/>
  <c r="G33" i="4"/>
  <c r="G38" i="4"/>
  <c r="G25" i="4"/>
  <c r="F23" i="4"/>
  <c r="F3" i="4"/>
  <c r="F4" i="4"/>
  <c r="F2" i="4"/>
  <c r="F13" i="4"/>
  <c r="F16" i="4"/>
  <c r="F21" i="4"/>
  <c r="G29" i="4"/>
  <c r="F28" i="4"/>
  <c r="G4" i="4"/>
  <c r="G11" i="4"/>
  <c r="G19" i="4"/>
  <c r="G24" i="4"/>
  <c r="G35" i="4"/>
  <c r="F37" i="4"/>
  <c r="H30" i="4"/>
  <c r="H22" i="4"/>
  <c r="H14" i="4"/>
  <c r="H6" i="4"/>
  <c r="F26" i="4"/>
  <c r="H39" i="4"/>
  <c r="N2" i="4"/>
  <c r="N3" i="4" s="1"/>
  <c r="N4" i="4" s="1"/>
  <c r="N5" i="4" s="1"/>
  <c r="N6" i="4" s="1"/>
  <c r="N7" i="4" s="1"/>
  <c r="N8" i="4" s="1"/>
  <c r="N9" i="4" s="1"/>
  <c r="N10" i="4" s="1"/>
  <c r="N11" i="4" s="1"/>
  <c r="N12" i="4" s="1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G13" i="4"/>
  <c r="H24" i="4"/>
  <c r="H36" i="4"/>
  <c r="H8" i="4"/>
  <c r="F11" i="4"/>
  <c r="F35" i="4"/>
  <c r="F31" i="4"/>
  <c r="H12" i="4"/>
  <c r="G31" i="4"/>
  <c r="H32" i="4"/>
  <c r="G37" i="4"/>
  <c r="F10" i="4"/>
  <c r="G18" i="4"/>
  <c r="G34" i="4"/>
  <c r="F6" i="4"/>
  <c r="H10" i="4"/>
  <c r="F14" i="4"/>
  <c r="H18" i="4"/>
  <c r="F22" i="4"/>
  <c r="H26" i="4"/>
  <c r="F30" i="4"/>
  <c r="H34" i="4"/>
  <c r="G6" i="4"/>
  <c r="G14" i="4"/>
  <c r="G22" i="4"/>
  <c r="G30" i="4"/>
  <c r="F38" i="4"/>
  <c r="H38" i="4"/>
  <c r="H3" i="4"/>
  <c r="H5" i="4"/>
  <c r="H7" i="4"/>
  <c r="H9" i="4"/>
  <c r="H11" i="4"/>
  <c r="H13" i="4"/>
  <c r="H15" i="4"/>
  <c r="H17" i="4"/>
  <c r="H19" i="4"/>
  <c r="H21" i="4"/>
  <c r="H23" i="4"/>
  <c r="H25" i="4"/>
  <c r="H27" i="4"/>
  <c r="H29" i="4"/>
  <c r="H31" i="4"/>
  <c r="H33" i="4"/>
  <c r="H35" i="4"/>
  <c r="G39" i="4"/>
  <c r="F39" i="4"/>
  <c r="L4" i="4" l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F40" i="4"/>
  <c r="H40" i="4"/>
  <c r="G40" i="4"/>
  <c r="I2" i="4" l="1"/>
  <c r="J2" i="4"/>
  <c r="J3" i="4" s="1"/>
  <c r="J4" i="4" s="1"/>
  <c r="J5" i="4" s="1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K2" i="4"/>
  <c r="K3" i="4" s="1"/>
  <c r="K4" i="4" s="1"/>
  <c r="K5" i="4" s="1"/>
  <c r="K6" i="4" s="1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I3" i="4" l="1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C47" i="4" l="1"/>
  <c r="K196" i="2"/>
  <c r="C207" i="2"/>
  <c r="K208" i="2"/>
  <c r="K204" i="2"/>
  <c r="K205" i="2"/>
  <c r="K202" i="2"/>
  <c r="C193" i="2"/>
  <c r="C204" i="2"/>
  <c r="K214" i="2"/>
  <c r="C194" i="2"/>
  <c r="K200" i="2"/>
  <c r="K206" i="2"/>
  <c r="K212" i="2"/>
  <c r="K213" i="2"/>
  <c r="C199" i="2"/>
  <c r="C201" i="2"/>
  <c r="K195" i="2"/>
  <c r="C203" i="2"/>
  <c r="C208" i="2"/>
  <c r="C210" i="2"/>
  <c r="C197" i="2"/>
  <c r="C200" i="2"/>
  <c r="K197" i="2"/>
  <c r="C209" i="2"/>
  <c r="K203" i="2"/>
  <c r="K201" i="2"/>
  <c r="C195" i="2"/>
  <c r="K193" i="2"/>
  <c r="C205" i="2"/>
  <c r="K199" i="2"/>
  <c r="C192" i="2"/>
  <c r="K198" i="2"/>
  <c r="K211" i="2"/>
  <c r="C196" i="2"/>
  <c r="K207" i="2"/>
  <c r="C212" i="2"/>
  <c r="K209" i="2"/>
  <c r="C213" i="2"/>
  <c r="K194" i="2"/>
  <c r="C198" i="2"/>
  <c r="K192" i="2"/>
  <c r="C211" i="2"/>
  <c r="C202" i="2"/>
  <c r="K210" i="2"/>
  <c r="C206" i="2"/>
  <c r="C214" i="2"/>
  <c r="AC205" i="2" l="1"/>
  <c r="AC212" i="2"/>
  <c r="AC204" i="2"/>
  <c r="AC214" i="2"/>
  <c r="AC208" i="2"/>
  <c r="AC202" i="2"/>
  <c r="AC193" i="2"/>
  <c r="AC201" i="2"/>
  <c r="AC213" i="2"/>
  <c r="AC192" i="2"/>
  <c r="AC196" i="2"/>
  <c r="AC194" i="2"/>
  <c r="AC203" i="2"/>
  <c r="AC206" i="2"/>
  <c r="AC207" i="2"/>
  <c r="AC195" i="2"/>
  <c r="AC211" i="2"/>
  <c r="AC199" i="2"/>
  <c r="AC209" i="2"/>
  <c r="AC200" i="2"/>
  <c r="AC198" i="2"/>
  <c r="AC197" i="2"/>
  <c r="AC210" i="2"/>
  <c r="K175" i="2" l="1"/>
  <c r="K186" i="2"/>
  <c r="K188" i="2"/>
  <c r="K173" i="2"/>
  <c r="K184" i="2"/>
  <c r="K171" i="2"/>
  <c r="K182" i="2"/>
  <c r="K191" i="2"/>
  <c r="K178" i="2"/>
  <c r="K180" i="2"/>
  <c r="K189" i="2"/>
  <c r="K176" i="2"/>
  <c r="K185" i="2"/>
  <c r="K187" i="2"/>
  <c r="K174" i="2"/>
  <c r="K183" i="2"/>
  <c r="K170" i="2"/>
  <c r="K172" i="2"/>
  <c r="K181" i="2"/>
  <c r="K177" i="2"/>
  <c r="K179" i="2"/>
  <c r="K190" i="2"/>
  <c r="O169" i="2" l="1"/>
  <c r="O161" i="2"/>
  <c r="O153" i="2"/>
  <c r="O165" i="2"/>
  <c r="O156" i="2"/>
  <c r="O168" i="2"/>
  <c r="O160" i="2"/>
  <c r="O164" i="2"/>
  <c r="O162" i="2"/>
  <c r="O167" i="2"/>
  <c r="O159" i="2"/>
  <c r="O166" i="2"/>
  <c r="O158" i="2"/>
  <c r="O163" i="2"/>
  <c r="O155" i="2"/>
  <c r="O154" i="2"/>
  <c r="G169" i="2" l="1"/>
  <c r="G168" i="2"/>
  <c r="C46" i="4"/>
  <c r="C48" i="4" s="1"/>
  <c r="O27" i="4" s="1"/>
  <c r="R27" i="4" s="1"/>
  <c r="P6" i="4" l="1"/>
  <c r="P5" i="4"/>
  <c r="P4" i="4"/>
  <c r="Q34" i="4"/>
  <c r="T34" i="4" s="1"/>
  <c r="O20" i="4"/>
  <c r="Q33" i="4"/>
  <c r="T33" i="4" s="1"/>
  <c r="O19" i="4"/>
  <c r="O8" i="4"/>
  <c r="Q2" i="4"/>
  <c r="T2" i="4" s="1"/>
  <c r="K44" i="4" s="1"/>
  <c r="O7" i="4"/>
  <c r="P29" i="4"/>
  <c r="S29" i="4" s="1"/>
  <c r="Q16" i="4"/>
  <c r="T16" i="4" s="1"/>
  <c r="P31" i="4"/>
  <c r="S31" i="4" s="1"/>
  <c r="P30" i="4"/>
  <c r="S30" i="4" s="1"/>
  <c r="Q25" i="4"/>
  <c r="T25" i="4" s="1"/>
  <c r="Q24" i="4"/>
  <c r="T24" i="4" s="1"/>
  <c r="P18" i="4"/>
  <c r="S18" i="4" s="1"/>
  <c r="O26" i="4"/>
  <c r="R26" i="4" s="1"/>
  <c r="K46" i="4" s="1"/>
  <c r="P19" i="4"/>
  <c r="S19" i="4" s="1"/>
  <c r="P17" i="4"/>
  <c r="S17" i="4" s="1"/>
  <c r="Q7" i="4"/>
  <c r="T7" i="4" s="1"/>
  <c r="O35" i="4"/>
  <c r="R35" i="4" s="1"/>
  <c r="P14" i="4"/>
  <c r="S14" i="4" s="1"/>
  <c r="K45" i="4" s="1"/>
  <c r="O34" i="4"/>
  <c r="R34" i="4" s="1"/>
  <c r="Q32" i="4"/>
  <c r="T32" i="4" s="1"/>
  <c r="P27" i="4"/>
  <c r="S27" i="4" s="1"/>
  <c r="Q22" i="4"/>
  <c r="T22" i="4" s="1"/>
  <c r="Q4" i="4"/>
  <c r="T4" i="4" s="1"/>
  <c r="O16" i="4"/>
  <c r="O4" i="4"/>
  <c r="O33" i="4"/>
  <c r="R33" i="4" s="1"/>
  <c r="O32" i="4"/>
  <c r="R32" i="4" s="1"/>
  <c r="O18" i="4"/>
  <c r="P16" i="4"/>
  <c r="S16" i="4" s="1"/>
  <c r="P38" i="4"/>
  <c r="S38" i="4" s="1"/>
  <c r="Q39" i="4"/>
  <c r="T39" i="4" s="1"/>
  <c r="Q21" i="4"/>
  <c r="T21" i="4" s="1"/>
  <c r="O31" i="4"/>
  <c r="R31" i="4" s="1"/>
  <c r="O5" i="4"/>
  <c r="O3" i="4"/>
  <c r="Q30" i="4"/>
  <c r="T30" i="4" s="1"/>
  <c r="P36" i="4"/>
  <c r="S36" i="4" s="1"/>
  <c r="P24" i="4"/>
  <c r="S24" i="4" s="1"/>
  <c r="P11" i="4"/>
  <c r="Q38" i="4"/>
  <c r="T38" i="4" s="1"/>
  <c r="Q29" i="4"/>
  <c r="T29" i="4" s="1"/>
  <c r="Q20" i="4"/>
  <c r="T20" i="4" s="1"/>
  <c r="Q11" i="4"/>
  <c r="T11" i="4" s="1"/>
  <c r="O25" i="4"/>
  <c r="O13" i="4"/>
  <c r="O30" i="4"/>
  <c r="R30" i="4" s="1"/>
  <c r="Q14" i="4"/>
  <c r="T14" i="4" s="1"/>
  <c r="P39" i="4"/>
  <c r="S39" i="4" s="1"/>
  <c r="P13" i="4"/>
  <c r="P37" i="4"/>
  <c r="S37" i="4" s="1"/>
  <c r="Q12" i="4"/>
  <c r="T12" i="4" s="1"/>
  <c r="P35" i="4"/>
  <c r="S35" i="4" s="1"/>
  <c r="P23" i="4"/>
  <c r="S23" i="4" s="1"/>
  <c r="P10" i="4"/>
  <c r="Q28" i="4"/>
  <c r="T28" i="4" s="1"/>
  <c r="Q10" i="4"/>
  <c r="T10" i="4" s="1"/>
  <c r="O24" i="4"/>
  <c r="O12" i="4"/>
  <c r="O39" i="4"/>
  <c r="R39" i="4" s="1"/>
  <c r="Q6" i="4"/>
  <c r="T6" i="4" s="1"/>
  <c r="Q23" i="4"/>
  <c r="T23" i="4" s="1"/>
  <c r="P15" i="4"/>
  <c r="S15" i="4" s="1"/>
  <c r="Q31" i="4"/>
  <c r="T31" i="4" s="1"/>
  <c r="P25" i="4"/>
  <c r="S25" i="4" s="1"/>
  <c r="O14" i="4"/>
  <c r="P34" i="4"/>
  <c r="S34" i="4" s="1"/>
  <c r="P22" i="4"/>
  <c r="S22" i="4" s="1"/>
  <c r="P9" i="4"/>
  <c r="Q37" i="4"/>
  <c r="T37" i="4" s="1"/>
  <c r="Q19" i="4"/>
  <c r="T19" i="4" s="1"/>
  <c r="O23" i="4"/>
  <c r="O11" i="4"/>
  <c r="O38" i="4"/>
  <c r="R38" i="4" s="1"/>
  <c r="O29" i="4"/>
  <c r="R29" i="4" s="1"/>
  <c r="Q15" i="4"/>
  <c r="T15" i="4" s="1"/>
  <c r="P28" i="4"/>
  <c r="S28" i="4" s="1"/>
  <c r="Q5" i="4"/>
  <c r="T5" i="4" s="1"/>
  <c r="P2" i="4"/>
  <c r="Q13" i="4"/>
  <c r="T13" i="4" s="1"/>
  <c r="O2" i="4"/>
  <c r="P33" i="4"/>
  <c r="S33" i="4" s="1"/>
  <c r="P21" i="4"/>
  <c r="S21" i="4" s="1"/>
  <c r="P8" i="4"/>
  <c r="Q36" i="4"/>
  <c r="T36" i="4" s="1"/>
  <c r="Q27" i="4"/>
  <c r="T27" i="4" s="1"/>
  <c r="Q18" i="4"/>
  <c r="T18" i="4" s="1"/>
  <c r="Q9" i="4"/>
  <c r="T9" i="4" s="1"/>
  <c r="O22" i="4"/>
  <c r="O10" i="4"/>
  <c r="O37" i="4"/>
  <c r="R37" i="4" s="1"/>
  <c r="O28" i="4"/>
  <c r="R28" i="4" s="1"/>
  <c r="O6" i="4"/>
  <c r="P3" i="4"/>
  <c r="O17" i="4"/>
  <c r="P26" i="4"/>
  <c r="S26" i="4" s="1"/>
  <c r="O15" i="4"/>
  <c r="P12" i="4"/>
  <c r="Q3" i="4"/>
  <c r="T3" i="4" s="1"/>
  <c r="P32" i="4"/>
  <c r="S32" i="4" s="1"/>
  <c r="P20" i="4"/>
  <c r="S20" i="4" s="1"/>
  <c r="P7" i="4"/>
  <c r="Q35" i="4"/>
  <c r="T35" i="4" s="1"/>
  <c r="Q26" i="4"/>
  <c r="T26" i="4" s="1"/>
  <c r="Q17" i="4"/>
  <c r="T17" i="4" s="1"/>
  <c r="Q8" i="4"/>
  <c r="T8" i="4" s="1"/>
  <c r="O21" i="4"/>
  <c r="O9" i="4"/>
  <c r="O36" i="4"/>
  <c r="R36" i="4" s="1"/>
  <c r="B62" i="4" l="1"/>
  <c r="B63" i="4"/>
  <c r="B61" i="4"/>
  <c r="J51" i="4"/>
  <c r="K51" i="4" s="1"/>
  <c r="T40" i="4"/>
  <c r="S40" i="4"/>
  <c r="R40" i="4"/>
  <c r="O40" i="4"/>
  <c r="P40" i="4"/>
  <c r="Q40" i="4"/>
  <c r="J50" i="4"/>
  <c r="K50" i="4" s="1"/>
  <c r="C53" i="4" l="1"/>
  <c r="C54" i="4" s="1"/>
  <c r="B16" i="1" s="1"/>
  <c r="B19" i="1" s="1"/>
  <c r="B21" i="1" s="1"/>
  <c r="B24" i="1" s="1"/>
  <c r="W46" i="2" l="1"/>
  <c r="AB46" i="2" s="1"/>
  <c r="W52" i="2"/>
  <c r="AB52" i="2" s="1"/>
  <c r="W69" i="2"/>
  <c r="AB69" i="2" s="1"/>
  <c r="W75" i="2"/>
  <c r="AB75" i="2" s="1"/>
  <c r="W84" i="2"/>
  <c r="AB84" i="2" s="1"/>
  <c r="W102" i="2"/>
  <c r="AB102" i="2" s="1"/>
  <c r="W108" i="2"/>
  <c r="AB108" i="2" s="1"/>
  <c r="W114" i="2"/>
  <c r="AB114" i="2" s="1"/>
  <c r="W118" i="2"/>
  <c r="AB118" i="2" s="1"/>
  <c r="W123" i="2"/>
  <c r="AB123" i="2" s="1"/>
  <c r="W129" i="2"/>
  <c r="AB129" i="2" s="1"/>
  <c r="W134" i="2"/>
  <c r="AB134" i="2" s="1"/>
  <c r="W140" i="2"/>
  <c r="AB140" i="2" s="1"/>
  <c r="W148" i="2"/>
  <c r="AB148" i="2" s="1"/>
  <c r="W49" i="2"/>
  <c r="AB49" i="2" s="1"/>
  <c r="W70" i="2"/>
  <c r="AB70" i="2" s="1"/>
  <c r="W77" i="2"/>
  <c r="AB77" i="2" s="1"/>
  <c r="W82" i="2"/>
  <c r="AB82" i="2" s="1"/>
  <c r="W88" i="2"/>
  <c r="AB88" i="2" s="1"/>
  <c r="W96" i="2"/>
  <c r="AB96" i="2" s="1"/>
  <c r="W101" i="2"/>
  <c r="AB101" i="2" s="1"/>
  <c r="W106" i="2"/>
  <c r="AB106" i="2" s="1"/>
  <c r="W112" i="2"/>
  <c r="AB112" i="2" s="1"/>
  <c r="W116" i="2"/>
  <c r="AB116" i="2" s="1"/>
  <c r="W125" i="2"/>
  <c r="AB125" i="2" s="1"/>
  <c r="W130" i="2"/>
  <c r="AB130" i="2" s="1"/>
  <c r="W136" i="2"/>
  <c r="AB136" i="2" s="1"/>
  <c r="W142" i="2"/>
  <c r="AB142" i="2" s="1"/>
  <c r="W147" i="2"/>
  <c r="AB147" i="2" s="1"/>
  <c r="W50" i="2"/>
  <c r="AB50" i="2" s="1"/>
  <c r="W72" i="2"/>
  <c r="AB72" i="2" s="1"/>
  <c r="W78" i="2"/>
  <c r="AB78" i="2" s="1"/>
  <c r="W85" i="2"/>
  <c r="AB85" i="2" s="1"/>
  <c r="W90" i="2"/>
  <c r="AB90" i="2" s="1"/>
  <c r="W94" i="2"/>
  <c r="AB94" i="2" s="1"/>
  <c r="W103" i="2"/>
  <c r="AB103" i="2" s="1"/>
  <c r="W110" i="2"/>
  <c r="AB110" i="2" s="1"/>
  <c r="W117" i="2"/>
  <c r="AB117" i="2" s="1"/>
  <c r="W127" i="2"/>
  <c r="AB127" i="2" s="1"/>
  <c r="W135" i="2"/>
  <c r="AB135" i="2" s="1"/>
  <c r="W145" i="2"/>
  <c r="AB145" i="2" s="1"/>
  <c r="W44" i="2"/>
  <c r="AB44" i="2" s="1"/>
  <c r="W53" i="2"/>
  <c r="AB53" i="2" s="1"/>
  <c r="W73" i="2"/>
  <c r="AB73" i="2" s="1"/>
  <c r="W80" i="2"/>
  <c r="AB80" i="2" s="1"/>
  <c r="W87" i="2"/>
  <c r="AB87" i="2" s="1"/>
  <c r="W97" i="2"/>
  <c r="AB97" i="2" s="1"/>
  <c r="W144" i="2"/>
  <c r="AB144" i="2" s="1"/>
  <c r="W48" i="2"/>
  <c r="AB48" i="2" s="1"/>
  <c r="W68" i="2"/>
  <c r="AB68" i="2" s="1"/>
  <c r="W76" i="2"/>
  <c r="AB76" i="2" s="1"/>
  <c r="W83" i="2"/>
  <c r="AB83" i="2" s="1"/>
  <c r="W89" i="2"/>
  <c r="AB89" i="2" s="1"/>
  <c r="W92" i="2"/>
  <c r="AB92" i="2" s="1"/>
  <c r="W98" i="2"/>
  <c r="AB98" i="2" s="1"/>
  <c r="W104" i="2"/>
  <c r="AB104" i="2" s="1"/>
  <c r="W109" i="2"/>
  <c r="AB109" i="2" s="1"/>
  <c r="W115" i="2"/>
  <c r="AB115" i="2" s="1"/>
  <c r="W122" i="2"/>
  <c r="AB122" i="2" s="1"/>
  <c r="W128" i="2"/>
  <c r="AB128" i="2" s="1"/>
  <c r="W133" i="2"/>
  <c r="AB133" i="2" s="1"/>
  <c r="W138" i="2"/>
  <c r="AB138" i="2" s="1"/>
  <c r="W143" i="2"/>
  <c r="AB143" i="2" s="1"/>
  <c r="W149" i="2"/>
  <c r="AB149" i="2" s="1"/>
  <c r="W45" i="2"/>
  <c r="AB45" i="2" s="1"/>
  <c r="W51" i="2"/>
  <c r="AB51" i="2" s="1"/>
  <c r="W71" i="2"/>
  <c r="AB71" i="2" s="1"/>
  <c r="W79" i="2"/>
  <c r="AB79" i="2" s="1"/>
  <c r="W86" i="2"/>
  <c r="AB86" i="2" s="1"/>
  <c r="W93" i="2"/>
  <c r="AB93" i="2" s="1"/>
  <c r="W99" i="2"/>
  <c r="AB99" i="2" s="1"/>
  <c r="W107" i="2"/>
  <c r="AB107" i="2" s="1"/>
  <c r="W113" i="2"/>
  <c r="AB113" i="2" s="1"/>
  <c r="W120" i="2"/>
  <c r="AB120" i="2" s="1"/>
  <c r="W126" i="2"/>
  <c r="AB126" i="2" s="1"/>
  <c r="W132" i="2"/>
  <c r="AB132" i="2" s="1"/>
  <c r="W139" i="2"/>
  <c r="AB139" i="2" s="1"/>
  <c r="W146" i="2"/>
  <c r="AB146" i="2" s="1"/>
  <c r="W54" i="2"/>
  <c r="AB54" i="2" s="1"/>
  <c r="W55" i="2"/>
  <c r="AB55" i="2" s="1"/>
  <c r="W56" i="2"/>
  <c r="AB56" i="2" s="1"/>
  <c r="W57" i="2"/>
  <c r="AB57" i="2" s="1"/>
  <c r="W58" i="2"/>
  <c r="AB58" i="2" s="1"/>
  <c r="W59" i="2"/>
  <c r="AB59" i="2" s="1"/>
  <c r="W60" i="2"/>
  <c r="AB60" i="2" s="1"/>
  <c r="W61" i="2"/>
  <c r="AB61" i="2" s="1"/>
  <c r="W62" i="2"/>
  <c r="AB62" i="2" s="1"/>
  <c r="W63" i="2"/>
  <c r="AB63" i="2" s="1"/>
  <c r="W64" i="2"/>
  <c r="AB64" i="2" s="1"/>
  <c r="W65" i="2"/>
  <c r="AB65" i="2" s="1"/>
  <c r="W66" i="2"/>
  <c r="AB66" i="2" s="1"/>
  <c r="W121" i="2"/>
  <c r="AB121" i="2" s="1"/>
  <c r="W47" i="2"/>
  <c r="AB47" i="2" s="1"/>
  <c r="W67" i="2"/>
  <c r="AB67" i="2" s="1"/>
  <c r="W74" i="2"/>
  <c r="AB74" i="2" s="1"/>
  <c r="W81" i="2"/>
  <c r="AB81" i="2" s="1"/>
  <c r="W91" i="2"/>
  <c r="AB91" i="2" s="1"/>
  <c r="W95" i="2"/>
  <c r="AB95" i="2" s="1"/>
  <c r="W100" i="2"/>
  <c r="AB100" i="2" s="1"/>
  <c r="W105" i="2"/>
  <c r="AB105" i="2" s="1"/>
  <c r="W111" i="2"/>
  <c r="AB111" i="2" s="1"/>
  <c r="W119" i="2"/>
  <c r="AB119" i="2" s="1"/>
  <c r="W124" i="2"/>
  <c r="AB124" i="2" s="1"/>
  <c r="W131" i="2"/>
  <c r="AB131" i="2" s="1"/>
  <c r="W137" i="2"/>
  <c r="AB137" i="2" s="1"/>
  <c r="W141" i="2"/>
  <c r="AB141" i="2" s="1"/>
  <c r="W150" i="2"/>
  <c r="AB150" i="2" s="1"/>
  <c r="G107" i="2"/>
  <c r="K121" i="2"/>
  <c r="C123" i="2"/>
  <c r="G62" i="2"/>
  <c r="S153" i="2"/>
  <c r="C110" i="2"/>
  <c r="S128" i="2"/>
  <c r="K161" i="2"/>
  <c r="S134" i="2"/>
  <c r="G122" i="2"/>
  <c r="K154" i="2"/>
  <c r="G59" i="2"/>
  <c r="K84" i="2"/>
  <c r="G155" i="2"/>
  <c r="O51" i="2"/>
  <c r="O56" i="2"/>
  <c r="O60" i="2"/>
  <c r="O64" i="2"/>
  <c r="O68" i="2"/>
  <c r="O72" i="2"/>
  <c r="O76" i="2"/>
  <c r="O80" i="2"/>
  <c r="O84" i="2"/>
  <c r="O88" i="2"/>
  <c r="O92" i="2"/>
  <c r="O96" i="2"/>
  <c r="O100" i="2"/>
  <c r="O104" i="2"/>
  <c r="O109" i="2"/>
  <c r="O113" i="2"/>
  <c r="O117" i="2"/>
  <c r="O121" i="2"/>
  <c r="O125" i="2"/>
  <c r="O129" i="2"/>
  <c r="O133" i="2"/>
  <c r="O137" i="2"/>
  <c r="O141" i="2"/>
  <c r="O145" i="2"/>
  <c r="O149" i="2"/>
  <c r="C153" i="2"/>
  <c r="C105" i="2"/>
  <c r="C166" i="2"/>
  <c r="S129" i="2"/>
  <c r="K73" i="2"/>
  <c r="G101" i="2"/>
  <c r="G124" i="2"/>
  <c r="S83" i="2"/>
  <c r="K85" i="2"/>
  <c r="G92" i="2"/>
  <c r="K135" i="2"/>
  <c r="C107" i="2"/>
  <c r="G80" i="2"/>
  <c r="G106" i="2"/>
  <c r="C91" i="2"/>
  <c r="K67" i="2"/>
  <c r="C101" i="2"/>
  <c r="O108" i="2"/>
  <c r="O48" i="2"/>
  <c r="O52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10" i="2"/>
  <c r="O114" i="2"/>
  <c r="O118" i="2"/>
  <c r="O122" i="2"/>
  <c r="O126" i="2"/>
  <c r="O130" i="2"/>
  <c r="O134" i="2"/>
  <c r="O138" i="2"/>
  <c r="O142" i="2"/>
  <c r="O146" i="2"/>
  <c r="O150" i="2"/>
  <c r="S46" i="2"/>
  <c r="K162" i="2"/>
  <c r="K112" i="2"/>
  <c r="K72" i="2"/>
  <c r="C90" i="2"/>
  <c r="S73" i="2"/>
  <c r="G121" i="2"/>
  <c r="S146" i="2"/>
  <c r="S74" i="2"/>
  <c r="K157" i="2"/>
  <c r="G105" i="2"/>
  <c r="S130" i="2"/>
  <c r="G140" i="2"/>
  <c r="G112" i="2"/>
  <c r="G60" i="2"/>
  <c r="S65" i="2"/>
  <c r="S137" i="2"/>
  <c r="C178" i="2"/>
  <c r="AC178" i="2" s="1"/>
  <c r="K142" i="2"/>
  <c r="S109" i="2"/>
  <c r="G93" i="2"/>
  <c r="S87" i="2"/>
  <c r="K65" i="2"/>
  <c r="K139" i="2"/>
  <c r="C112" i="2"/>
  <c r="K129" i="2"/>
  <c r="K83" i="2"/>
  <c r="K105" i="2"/>
  <c r="S113" i="2"/>
  <c r="O54" i="2"/>
  <c r="O41" i="2"/>
  <c r="O49" i="2"/>
  <c r="O53" i="2"/>
  <c r="O58" i="2"/>
  <c r="O62" i="2"/>
  <c r="O66" i="2"/>
  <c r="O70" i="2"/>
  <c r="O74" i="2"/>
  <c r="O78" i="2"/>
  <c r="O82" i="2"/>
  <c r="O86" i="2"/>
  <c r="O90" i="2"/>
  <c r="O94" i="2"/>
  <c r="O98" i="2"/>
  <c r="O102" i="2"/>
  <c r="O106" i="2"/>
  <c r="O111" i="2"/>
  <c r="O115" i="2"/>
  <c r="O119" i="2"/>
  <c r="O123" i="2"/>
  <c r="O127" i="2"/>
  <c r="O131" i="2"/>
  <c r="O135" i="2"/>
  <c r="O139" i="2"/>
  <c r="O143" i="2"/>
  <c r="O147" i="2"/>
  <c r="O151" i="2"/>
  <c r="O46" i="2"/>
  <c r="O50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2" i="2"/>
  <c r="O116" i="2"/>
  <c r="O120" i="2"/>
  <c r="O124" i="2"/>
  <c r="O128" i="2"/>
  <c r="O132" i="2"/>
  <c r="O136" i="2"/>
  <c r="O140" i="2"/>
  <c r="O144" i="2"/>
  <c r="O148" i="2"/>
  <c r="O152" i="2"/>
  <c r="K116" i="2"/>
  <c r="G153" i="2"/>
  <c r="S114" i="2"/>
  <c r="S105" i="2"/>
  <c r="S141" i="2"/>
  <c r="S85" i="2"/>
  <c r="C96" i="2"/>
  <c r="S106" i="2"/>
  <c r="C186" i="2"/>
  <c r="AC186" i="2" s="1"/>
  <c r="K160" i="2"/>
  <c r="K56" i="2"/>
  <c r="C169" i="2"/>
  <c r="K76" i="2"/>
  <c r="K136" i="2"/>
  <c r="S112" i="2"/>
  <c r="C185" i="2"/>
  <c r="AC185" i="2" s="1"/>
  <c r="G74" i="2"/>
  <c r="C136" i="2"/>
  <c r="C71" i="2"/>
  <c r="K96" i="2"/>
  <c r="C147" i="2"/>
  <c r="G97" i="2"/>
  <c r="S71" i="2"/>
  <c r="G79" i="2"/>
  <c r="K137" i="2"/>
  <c r="G159" i="2"/>
  <c r="K71" i="2"/>
  <c r="C74" i="2"/>
  <c r="S122" i="2"/>
  <c r="C103" i="2"/>
  <c r="K62" i="2"/>
  <c r="S100" i="2"/>
  <c r="C170" i="2"/>
  <c r="AC170" i="2" s="1"/>
  <c r="S108" i="2"/>
  <c r="K68" i="2"/>
  <c r="S56" i="2"/>
  <c r="K52" i="2"/>
  <c r="S107" i="2"/>
  <c r="S64" i="2"/>
  <c r="G63" i="2"/>
  <c r="C191" i="2"/>
  <c r="AC191" i="2" s="1"/>
  <c r="S75" i="2"/>
  <c r="C75" i="2"/>
  <c r="K168" i="2"/>
  <c r="S54" i="2"/>
  <c r="C177" i="2"/>
  <c r="AC177" i="2" s="1"/>
  <c r="K108" i="2"/>
  <c r="S60" i="2"/>
  <c r="K87" i="2"/>
  <c r="S78" i="2"/>
  <c r="S79" i="2"/>
  <c r="K53" i="2"/>
  <c r="K74" i="2"/>
  <c r="G68" i="2"/>
  <c r="S84" i="2"/>
  <c r="C81" i="2"/>
  <c r="S77" i="2"/>
  <c r="S145" i="2"/>
  <c r="G102" i="2"/>
  <c r="C128" i="2"/>
  <c r="G103" i="2"/>
  <c r="G126" i="2"/>
  <c r="S115" i="2"/>
  <c r="C190" i="2"/>
  <c r="AC190" i="2" s="1"/>
  <c r="G104" i="2"/>
  <c r="S72" i="2"/>
  <c r="K148" i="2"/>
  <c r="S80" i="2"/>
  <c r="G75" i="2"/>
  <c r="S127" i="2"/>
  <c r="S154" i="2"/>
  <c r="K69" i="2"/>
  <c r="K123" i="2"/>
  <c r="K149" i="2"/>
  <c r="G55" i="2"/>
  <c r="K93" i="2"/>
  <c r="C183" i="2"/>
  <c r="AC183" i="2" s="1"/>
  <c r="G86" i="2"/>
  <c r="K113" i="2"/>
  <c r="K104" i="2"/>
  <c r="K55" i="2"/>
  <c r="K60" i="2"/>
  <c r="S97" i="2"/>
  <c r="K101" i="2"/>
  <c r="C97" i="2"/>
  <c r="C111" i="2"/>
  <c r="C117" i="2"/>
  <c r="K97" i="2"/>
  <c r="C99" i="2"/>
  <c r="C137" i="2"/>
  <c r="S143" i="2"/>
  <c r="C95" i="2"/>
  <c r="S147" i="2"/>
  <c r="S95" i="2"/>
  <c r="C162" i="2"/>
  <c r="K79" i="2"/>
  <c r="C152" i="2"/>
  <c r="K130" i="2"/>
  <c r="K114" i="2"/>
  <c r="K118" i="2"/>
  <c r="C174" i="2"/>
  <c r="AC174" i="2" s="1"/>
  <c r="C132" i="2"/>
  <c r="C155" i="2"/>
  <c r="C66" i="2"/>
  <c r="G151" i="2"/>
  <c r="G142" i="2"/>
  <c r="S120" i="2"/>
  <c r="S66" i="2"/>
  <c r="S81" i="2"/>
  <c r="C129" i="2"/>
  <c r="S119" i="2"/>
  <c r="C134" i="2"/>
  <c r="G70" i="2"/>
  <c r="G125" i="2"/>
  <c r="S93" i="2"/>
  <c r="K125" i="2"/>
  <c r="S117" i="2"/>
  <c r="G160" i="2"/>
  <c r="C167" i="2"/>
  <c r="C143" i="2"/>
  <c r="C86" i="2"/>
  <c r="S52" i="2"/>
  <c r="G118" i="2"/>
  <c r="C184" i="2"/>
  <c r="AC184" i="2" s="1"/>
  <c r="C154" i="2"/>
  <c r="K128" i="2"/>
  <c r="K141" i="2"/>
  <c r="S94" i="2"/>
  <c r="K159" i="2"/>
  <c r="S131" i="2"/>
  <c r="G72" i="2"/>
  <c r="C108" i="2"/>
  <c r="G148" i="2"/>
  <c r="C67" i="2"/>
  <c r="C73" i="2"/>
  <c r="S152" i="2"/>
  <c r="C156" i="2"/>
  <c r="S67" i="2"/>
  <c r="C88" i="2"/>
  <c r="K164" i="2"/>
  <c r="G115" i="2"/>
  <c r="G134" i="2"/>
  <c r="G65" i="2"/>
  <c r="C150" i="2"/>
  <c r="K80" i="2"/>
  <c r="C145" i="2"/>
  <c r="C141" i="2"/>
  <c r="K106" i="2"/>
  <c r="K92" i="2"/>
  <c r="G165" i="2"/>
  <c r="G48" i="2"/>
  <c r="G52" i="2"/>
  <c r="S49" i="2"/>
  <c r="G152" i="2"/>
  <c r="G156" i="2"/>
  <c r="C173" i="2"/>
  <c r="AC173" i="2" s="1"/>
  <c r="K152" i="2"/>
  <c r="C161" i="2"/>
  <c r="C115" i="2"/>
  <c r="C119" i="2"/>
  <c r="C116" i="2"/>
  <c r="K75" i="2"/>
  <c r="C102" i="2"/>
  <c r="C151" i="2"/>
  <c r="C70" i="2"/>
  <c r="G56" i="2"/>
  <c r="S57" i="2"/>
  <c r="S69" i="2"/>
  <c r="G98" i="2"/>
  <c r="G67" i="2"/>
  <c r="K146" i="2"/>
  <c r="G166" i="2"/>
  <c r="S98" i="2"/>
  <c r="C189" i="2"/>
  <c r="AC189" i="2" s="1"/>
  <c r="K98" i="2"/>
  <c r="S125" i="2"/>
  <c r="C100" i="2"/>
  <c r="S121" i="2"/>
  <c r="C82" i="2"/>
  <c r="G94" i="2"/>
  <c r="K81" i="2"/>
  <c r="K82" i="2"/>
  <c r="K151" i="2"/>
  <c r="G131" i="2"/>
  <c r="S45" i="2"/>
  <c r="G58" i="2"/>
  <c r="S133" i="2"/>
  <c r="G164" i="2"/>
  <c r="C148" i="2"/>
  <c r="K127" i="2"/>
  <c r="G135" i="2"/>
  <c r="C87" i="2"/>
  <c r="S101" i="2"/>
  <c r="G57" i="2"/>
  <c r="C175" i="2"/>
  <c r="AC175" i="2" s="1"/>
  <c r="S148" i="2"/>
  <c r="K143" i="2"/>
  <c r="K124" i="2"/>
  <c r="C77" i="2"/>
  <c r="C80" i="2"/>
  <c r="G53" i="2"/>
  <c r="G71" i="2"/>
  <c r="K70" i="2"/>
  <c r="G85" i="2"/>
  <c r="C127" i="2"/>
  <c r="S135" i="2"/>
  <c r="G141" i="2"/>
  <c r="K63" i="2"/>
  <c r="G167" i="2"/>
  <c r="G95" i="2"/>
  <c r="C78" i="2"/>
  <c r="K61" i="2"/>
  <c r="C165" i="2"/>
  <c r="C109" i="2"/>
  <c r="K59" i="2"/>
  <c r="K165" i="2"/>
  <c r="K153" i="2"/>
  <c r="AC153" i="2" s="1"/>
  <c r="S55" i="2"/>
  <c r="K88" i="2"/>
  <c r="G76" i="2"/>
  <c r="C180" i="2"/>
  <c r="AC180" i="2" s="1"/>
  <c r="C84" i="2"/>
  <c r="S149" i="2"/>
  <c r="S62" i="2"/>
  <c r="C164" i="2"/>
  <c r="G88" i="2"/>
  <c r="G143" i="2"/>
  <c r="G161" i="2"/>
  <c r="K158" i="2"/>
  <c r="C171" i="2"/>
  <c r="AC171" i="2" s="1"/>
  <c r="G110" i="2"/>
  <c r="G128" i="2"/>
  <c r="G147" i="2"/>
  <c r="K163" i="2"/>
  <c r="S155" i="2"/>
  <c r="C121" i="2"/>
  <c r="G90" i="2"/>
  <c r="K140" i="2"/>
  <c r="K144" i="2"/>
  <c r="K51" i="2"/>
  <c r="S118" i="2"/>
  <c r="G162" i="2"/>
  <c r="G116" i="2"/>
  <c r="K119" i="2"/>
  <c r="S82" i="2"/>
  <c r="C157" i="2"/>
  <c r="C79" i="2"/>
  <c r="G146" i="2"/>
  <c r="G132" i="2"/>
  <c r="S58" i="2"/>
  <c r="K156" i="2"/>
  <c r="C118" i="2"/>
  <c r="K132" i="2"/>
  <c r="G83" i="2"/>
  <c r="G78" i="2"/>
  <c r="C131" i="2"/>
  <c r="C179" i="2"/>
  <c r="AC179" i="2" s="1"/>
  <c r="S102" i="2"/>
  <c r="G84" i="2"/>
  <c r="S140" i="2"/>
  <c r="C159" i="2"/>
  <c r="S111" i="2"/>
  <c r="G145" i="2"/>
  <c r="C168" i="2"/>
  <c r="S76" i="2"/>
  <c r="C133" i="2"/>
  <c r="S63" i="2"/>
  <c r="G109" i="2"/>
  <c r="S59" i="2"/>
  <c r="G113" i="2"/>
  <c r="S99" i="2"/>
  <c r="C139" i="2"/>
  <c r="K167" i="2"/>
  <c r="G96" i="2"/>
  <c r="G108" i="2"/>
  <c r="K133" i="2"/>
  <c r="G139" i="2"/>
  <c r="C83" i="2"/>
  <c r="K126" i="2"/>
  <c r="S123" i="2"/>
  <c r="S70" i="2"/>
  <c r="S132" i="2"/>
  <c r="C92" i="2"/>
  <c r="G137" i="2"/>
  <c r="S86" i="2"/>
  <c r="C125" i="2"/>
  <c r="G150" i="2"/>
  <c r="G66" i="2"/>
  <c r="K90" i="2"/>
  <c r="G114" i="2"/>
  <c r="S116" i="2"/>
  <c r="G163" i="2"/>
  <c r="G130" i="2"/>
  <c r="K110" i="2"/>
  <c r="C89" i="2"/>
  <c r="K169" i="2"/>
  <c r="S110" i="2"/>
  <c r="K109" i="2"/>
  <c r="G127" i="2"/>
  <c r="K155" i="2"/>
  <c r="C68" i="2"/>
  <c r="G64" i="2"/>
  <c r="K122" i="2"/>
  <c r="C85" i="2"/>
  <c r="G157" i="2"/>
  <c r="K91" i="2"/>
  <c r="C113" i="2"/>
  <c r="K95" i="2"/>
  <c r="S50" i="2"/>
  <c r="G54" i="2"/>
  <c r="S88" i="2"/>
  <c r="S144" i="2"/>
  <c r="S92" i="2"/>
  <c r="G158" i="2"/>
  <c r="S91" i="2"/>
  <c r="S138" i="2"/>
  <c r="K145" i="2"/>
  <c r="C181" i="2"/>
  <c r="AC181" i="2" s="1"/>
  <c r="C172" i="2"/>
  <c r="AC172" i="2" s="1"/>
  <c r="G73" i="2"/>
  <c r="K147" i="2"/>
  <c r="K107" i="2"/>
  <c r="G111" i="2"/>
  <c r="K100" i="2"/>
  <c r="K166" i="2"/>
  <c r="AC166" i="2" s="1"/>
  <c r="C94" i="2"/>
  <c r="S47" i="2"/>
  <c r="S68" i="2"/>
  <c r="C146" i="2"/>
  <c r="S124" i="2"/>
  <c r="S51" i="2"/>
  <c r="K117" i="2"/>
  <c r="C72" i="2"/>
  <c r="G69" i="2"/>
  <c r="G120" i="2"/>
  <c r="C106" i="2"/>
  <c r="K77" i="2"/>
  <c r="S139" i="2"/>
  <c r="C69" i="2"/>
  <c r="S150" i="2"/>
  <c r="G81" i="2"/>
  <c r="G82" i="2"/>
  <c r="G129" i="2"/>
  <c r="C93" i="2"/>
  <c r="S61" i="2"/>
  <c r="C104" i="2"/>
  <c r="G133" i="2"/>
  <c r="S104" i="2"/>
  <c r="G89" i="2"/>
  <c r="S142" i="2"/>
  <c r="K150" i="2"/>
  <c r="K115" i="2"/>
  <c r="C122" i="2"/>
  <c r="K57" i="2"/>
  <c r="S103" i="2"/>
  <c r="K66" i="2"/>
  <c r="G117" i="2"/>
  <c r="C158" i="2"/>
  <c r="G138" i="2"/>
  <c r="C130" i="2"/>
  <c r="C144" i="2"/>
  <c r="C138" i="2"/>
  <c r="C188" i="2"/>
  <c r="AC188" i="2" s="1"/>
  <c r="G77" i="2"/>
  <c r="K58" i="2"/>
  <c r="G100" i="2"/>
  <c r="K138" i="2"/>
  <c r="S89" i="2"/>
  <c r="K103" i="2"/>
  <c r="K131" i="2"/>
  <c r="C126" i="2"/>
  <c r="K86" i="2"/>
  <c r="C142" i="2"/>
  <c r="G61" i="2"/>
  <c r="K99" i="2"/>
  <c r="C114" i="2"/>
  <c r="G123" i="2"/>
  <c r="G136" i="2"/>
  <c r="K102" i="2"/>
  <c r="C160" i="2"/>
  <c r="K94" i="2"/>
  <c r="G50" i="2"/>
  <c r="K64" i="2"/>
  <c r="K54" i="2"/>
  <c r="G154" i="2"/>
  <c r="C182" i="2"/>
  <c r="AC182" i="2" s="1"/>
  <c r="G144" i="2"/>
  <c r="G49" i="2"/>
  <c r="S136" i="2"/>
  <c r="S126" i="2"/>
  <c r="C163" i="2"/>
  <c r="G99" i="2"/>
  <c r="C124" i="2"/>
  <c r="G119" i="2"/>
  <c r="S90" i="2"/>
  <c r="C187" i="2"/>
  <c r="AC187" i="2" s="1"/>
  <c r="G91" i="2"/>
  <c r="K134" i="2"/>
  <c r="C76" i="2"/>
  <c r="C149" i="2"/>
  <c r="C135" i="2"/>
  <c r="K111" i="2"/>
  <c r="C140" i="2"/>
  <c r="C98" i="2"/>
  <c r="S151" i="2"/>
  <c r="C176" i="2"/>
  <c r="AC176" i="2" s="1"/>
  <c r="C120" i="2"/>
  <c r="K120" i="2"/>
  <c r="S96" i="2"/>
  <c r="G51" i="2"/>
  <c r="G87" i="2"/>
  <c r="G149" i="2"/>
  <c r="K78" i="2"/>
  <c r="K89" i="2"/>
  <c r="G2" i="2" l="1"/>
  <c r="W10" i="2"/>
  <c r="AB10" i="2" s="1"/>
  <c r="W40" i="2"/>
  <c r="AB40" i="2" s="1"/>
  <c r="W34" i="2"/>
  <c r="AB34" i="2" s="1"/>
  <c r="W28" i="2"/>
  <c r="AB28" i="2" s="1"/>
  <c r="W22" i="2"/>
  <c r="AB22" i="2" s="1"/>
  <c r="W13" i="2"/>
  <c r="AB13" i="2" s="1"/>
  <c r="W2" i="2"/>
  <c r="AB2" i="2" s="1"/>
  <c r="AC2" i="2" s="1"/>
  <c r="W11" i="2"/>
  <c r="AB11" i="2" s="1"/>
  <c r="K2" i="2"/>
  <c r="O2" i="2"/>
  <c r="W39" i="2"/>
  <c r="AB39" i="2" s="1"/>
  <c r="W31" i="2"/>
  <c r="AB31" i="2" s="1"/>
  <c r="W24" i="2"/>
  <c r="AB24" i="2" s="1"/>
  <c r="W18" i="2"/>
  <c r="AB18" i="2" s="1"/>
  <c r="W9" i="2"/>
  <c r="AB9" i="2" s="1"/>
  <c r="S2" i="2"/>
  <c r="W41" i="2"/>
  <c r="AB41" i="2" s="1"/>
  <c r="W35" i="2"/>
  <c r="AB35" i="2" s="1"/>
  <c r="W29" i="2"/>
  <c r="AB29" i="2" s="1"/>
  <c r="W21" i="2"/>
  <c r="AB21" i="2" s="1"/>
  <c r="W12" i="2"/>
  <c r="AB12" i="2" s="1"/>
  <c r="W4" i="2"/>
  <c r="AB4" i="2" s="1"/>
  <c r="W37" i="2"/>
  <c r="AB37" i="2" s="1"/>
  <c r="W27" i="2"/>
  <c r="AB27" i="2" s="1"/>
  <c r="W17" i="2"/>
  <c r="AB17" i="2" s="1"/>
  <c r="W8" i="2"/>
  <c r="AB8" i="2" s="1"/>
  <c r="W42" i="2"/>
  <c r="AB42" i="2" s="1"/>
  <c r="W30" i="2"/>
  <c r="AB30" i="2" s="1"/>
  <c r="W23" i="2"/>
  <c r="AB23" i="2" s="1"/>
  <c r="W16" i="2"/>
  <c r="AB16" i="2" s="1"/>
  <c r="W6" i="2"/>
  <c r="AB6" i="2" s="1"/>
  <c r="W3" i="2"/>
  <c r="AB3" i="2" s="1"/>
  <c r="W43" i="2"/>
  <c r="AB43" i="2" s="1"/>
  <c r="W36" i="2"/>
  <c r="AB36" i="2" s="1"/>
  <c r="W33" i="2"/>
  <c r="AB33" i="2" s="1"/>
  <c r="W26" i="2"/>
  <c r="AB26" i="2" s="1"/>
  <c r="W20" i="2"/>
  <c r="AB20" i="2" s="1"/>
  <c r="W15" i="2"/>
  <c r="AB15" i="2" s="1"/>
  <c r="W7" i="2"/>
  <c r="AB7" i="2" s="1"/>
  <c r="W38" i="2"/>
  <c r="AB38" i="2" s="1"/>
  <c r="W32" i="2"/>
  <c r="AB32" i="2" s="1"/>
  <c r="W25" i="2"/>
  <c r="AB25" i="2" s="1"/>
  <c r="W19" i="2"/>
  <c r="AB19" i="2" s="1"/>
  <c r="W14" i="2"/>
  <c r="AB14" i="2" s="1"/>
  <c r="W5" i="2"/>
  <c r="AB5" i="2" s="1"/>
  <c r="AC169" i="2"/>
  <c r="C2" i="2"/>
  <c r="O23" i="2"/>
  <c r="AC158" i="2"/>
  <c r="AC167" i="2"/>
  <c r="AC165" i="2"/>
  <c r="S53" i="2"/>
  <c r="O47" i="2"/>
  <c r="O42" i="2"/>
  <c r="O43" i="2"/>
  <c r="O44" i="2"/>
  <c r="S48" i="2"/>
  <c r="O40" i="2"/>
  <c r="O45" i="2"/>
  <c r="AC155" i="2"/>
  <c r="AC139" i="2"/>
  <c r="AC121" i="2"/>
  <c r="AC154" i="2"/>
  <c r="AC116" i="2"/>
  <c r="AC67" i="2"/>
  <c r="AC73" i="2"/>
  <c r="AC162" i="2"/>
  <c r="AC161" i="2"/>
  <c r="AC156" i="2"/>
  <c r="AC160" i="2"/>
  <c r="AC159" i="2"/>
  <c r="AC164" i="2"/>
  <c r="AC168" i="2"/>
  <c r="AC157" i="2"/>
  <c r="AC135" i="2"/>
  <c r="AC84" i="2"/>
  <c r="AC163" i="2"/>
  <c r="AC124" i="2"/>
  <c r="AC75" i="2"/>
  <c r="AC90" i="2"/>
  <c r="AC130" i="2"/>
  <c r="AC125" i="2"/>
  <c r="AC131" i="2"/>
  <c r="AC82" i="2"/>
  <c r="AC122" i="2"/>
  <c r="AC117" i="2"/>
  <c r="AC68" i="2"/>
  <c r="AC107" i="2"/>
  <c r="AC109" i="2"/>
  <c r="AC119" i="2"/>
  <c r="AC70" i="2"/>
  <c r="AC104" i="2"/>
  <c r="AC85" i="2"/>
  <c r="AC81" i="2"/>
  <c r="AC76" i="2"/>
  <c r="AC120" i="2"/>
  <c r="AC71" i="2"/>
  <c r="AC86" i="2"/>
  <c r="AC126" i="2"/>
  <c r="AC77" i="2"/>
  <c r="AC72" i="2"/>
  <c r="AC112" i="2"/>
  <c r="AC127" i="2"/>
  <c r="AC78" i="2"/>
  <c r="AC118" i="2"/>
  <c r="AC69" i="2"/>
  <c r="AC113" i="2"/>
  <c r="AC114" i="2"/>
  <c r="AC152" i="2"/>
  <c r="AC103" i="2"/>
  <c r="AC110" i="2"/>
  <c r="AC74" i="2"/>
  <c r="AC148" i="2"/>
  <c r="AC99" i="2"/>
  <c r="AC115" i="2"/>
  <c r="AC66" i="2"/>
  <c r="AC105" i="2"/>
  <c r="AC149" i="2"/>
  <c r="AC100" i="2"/>
  <c r="AC144" i="2"/>
  <c r="AC95" i="2"/>
  <c r="AC111" i="2"/>
  <c r="AC150" i="2"/>
  <c r="AC101" i="2"/>
  <c r="AC145" i="2"/>
  <c r="AC96" i="2"/>
  <c r="AC123" i="2"/>
  <c r="AC140" i="2"/>
  <c r="AC91" i="2"/>
  <c r="AC106" i="2"/>
  <c r="AC146" i="2"/>
  <c r="AC97" i="2"/>
  <c r="AC141" i="2"/>
  <c r="AC92" i="2"/>
  <c r="AC136" i="2"/>
  <c r="AC87" i="2"/>
  <c r="AC151" i="2"/>
  <c r="AC102" i="2"/>
  <c r="AC142" i="2"/>
  <c r="AC93" i="2"/>
  <c r="AC137" i="2"/>
  <c r="AC88" i="2"/>
  <c r="AC132" i="2"/>
  <c r="AC83" i="2"/>
  <c r="AC147" i="2"/>
  <c r="AC98" i="2"/>
  <c r="AC138" i="2"/>
  <c r="AC89" i="2"/>
  <c r="AC133" i="2"/>
  <c r="AC128" i="2"/>
  <c r="AC79" i="2"/>
  <c r="AC143" i="2"/>
  <c r="AC94" i="2"/>
  <c r="AC134" i="2"/>
  <c r="AC108" i="2"/>
  <c r="AC129" i="2"/>
  <c r="AC80" i="2"/>
  <c r="V11" i="4"/>
  <c r="V23" i="4"/>
  <c r="V35" i="4"/>
  <c r="W7" i="4"/>
  <c r="W19" i="4"/>
  <c r="W31" i="4"/>
  <c r="X13" i="4"/>
  <c r="X25" i="4"/>
  <c r="X37" i="4"/>
  <c r="K30" i="2"/>
  <c r="C46" i="2"/>
  <c r="G34" i="2"/>
  <c r="G13" i="2"/>
  <c r="K23" i="2"/>
  <c r="G27" i="2"/>
  <c r="C11" i="2"/>
  <c r="G3" i="2"/>
  <c r="S24" i="2"/>
  <c r="C31" i="2"/>
  <c r="G16" i="2"/>
  <c r="S9" i="2"/>
  <c r="G18" i="2"/>
  <c r="S14" i="2"/>
  <c r="C61" i="2"/>
  <c r="AC61" i="2" s="1"/>
  <c r="G44" i="2"/>
  <c r="K50" i="2"/>
  <c r="O14" i="2"/>
  <c r="O5" i="2"/>
  <c r="O9" i="2"/>
  <c r="O13" i="2"/>
  <c r="O18" i="2"/>
  <c r="O22" i="2"/>
  <c r="O26" i="2"/>
  <c r="O31" i="2"/>
  <c r="O35" i="2"/>
  <c r="O39" i="2"/>
  <c r="V12" i="4"/>
  <c r="V24" i="4"/>
  <c r="V36" i="4"/>
  <c r="W8" i="4"/>
  <c r="W20" i="4"/>
  <c r="W32" i="4"/>
  <c r="X2" i="4"/>
  <c r="X14" i="4"/>
  <c r="X26" i="4"/>
  <c r="X38" i="4"/>
  <c r="K13" i="2"/>
  <c r="K24" i="2"/>
  <c r="C58" i="2"/>
  <c r="AC58" i="2" s="1"/>
  <c r="K35" i="2"/>
  <c r="S5" i="2"/>
  <c r="S34" i="2"/>
  <c r="S20" i="2"/>
  <c r="C7" i="2"/>
  <c r="C32" i="2"/>
  <c r="G4" i="2"/>
  <c r="K27" i="2"/>
  <c r="C38" i="2"/>
  <c r="C51" i="2"/>
  <c r="AC51" i="2" s="1"/>
  <c r="K15" i="2"/>
  <c r="S37" i="2"/>
  <c r="S43" i="2"/>
  <c r="S42" i="2"/>
  <c r="V2" i="4"/>
  <c r="V14" i="4"/>
  <c r="V26" i="4"/>
  <c r="V38" i="4"/>
  <c r="W10" i="4"/>
  <c r="W22" i="4"/>
  <c r="W34" i="4"/>
  <c r="X4" i="4"/>
  <c r="X16" i="4"/>
  <c r="X28" i="4"/>
  <c r="C45" i="2"/>
  <c r="C55" i="2"/>
  <c r="AC55" i="2" s="1"/>
  <c r="K20" i="2"/>
  <c r="C28" i="2"/>
  <c r="C52" i="2"/>
  <c r="AC52" i="2" s="1"/>
  <c r="K5" i="2"/>
  <c r="K12" i="2"/>
  <c r="K29" i="2"/>
  <c r="S33" i="2"/>
  <c r="S35" i="2"/>
  <c r="G24" i="2"/>
  <c r="G15" i="2"/>
  <c r="G5" i="2"/>
  <c r="C39" i="2"/>
  <c r="S39" i="2"/>
  <c r="C56" i="2"/>
  <c r="AC56" i="2" s="1"/>
  <c r="C60" i="2"/>
  <c r="AC60" i="2" s="1"/>
  <c r="O6" i="2"/>
  <c r="O10" i="2"/>
  <c r="O15" i="2"/>
  <c r="O19" i="2"/>
  <c r="O28" i="2"/>
  <c r="O32" i="2"/>
  <c r="O36" i="2"/>
  <c r="V3" i="4"/>
  <c r="V15" i="4"/>
  <c r="V27" i="4"/>
  <c r="V39" i="4"/>
  <c r="W11" i="4"/>
  <c r="W23" i="4"/>
  <c r="W35" i="4"/>
  <c r="X5" i="4"/>
  <c r="X17" i="4"/>
  <c r="X29" i="4"/>
  <c r="S17" i="2"/>
  <c r="G8" i="2"/>
  <c r="C34" i="2"/>
  <c r="G33" i="2"/>
  <c r="K17" i="2"/>
  <c r="G37" i="2"/>
  <c r="K26" i="2"/>
  <c r="C20" i="2"/>
  <c r="C14" i="2"/>
  <c r="K41" i="2"/>
  <c r="C21" i="2"/>
  <c r="G20" i="2"/>
  <c r="C36" i="2"/>
  <c r="G45" i="2"/>
  <c r="G46" i="2"/>
  <c r="C64" i="2"/>
  <c r="AC64" i="2" s="1"/>
  <c r="K46" i="2"/>
  <c r="V5" i="4"/>
  <c r="V17" i="4"/>
  <c r="V29" i="4"/>
  <c r="W13" i="4"/>
  <c r="W25" i="4"/>
  <c r="W37" i="4"/>
  <c r="X7" i="4"/>
  <c r="X19" i="4"/>
  <c r="X31" i="4"/>
  <c r="S25" i="2"/>
  <c r="C10" i="2"/>
  <c r="G31" i="2"/>
  <c r="C18" i="2"/>
  <c r="S16" i="2"/>
  <c r="C24" i="2"/>
  <c r="G12" i="2"/>
  <c r="S40" i="2"/>
  <c r="G9" i="2"/>
  <c r="C40" i="2"/>
  <c r="G17" i="2"/>
  <c r="S29" i="2"/>
  <c r="G6" i="2"/>
  <c r="K44" i="2"/>
  <c r="K48" i="2"/>
  <c r="O3" i="2"/>
  <c r="O7" i="2"/>
  <c r="O11" i="2"/>
  <c r="O16" i="2"/>
  <c r="O20" i="2"/>
  <c r="O24" i="2"/>
  <c r="O29" i="2"/>
  <c r="O33" i="2"/>
  <c r="O37" i="2"/>
  <c r="V6" i="4"/>
  <c r="V8" i="4"/>
  <c r="V20" i="4"/>
  <c r="V32" i="4"/>
  <c r="O27" i="2"/>
  <c r="O4" i="2"/>
  <c r="O8" i="2"/>
  <c r="O12" i="2"/>
  <c r="O17" i="2"/>
  <c r="O21" i="2"/>
  <c r="O25" i="2"/>
  <c r="O30" i="2"/>
  <c r="O34" i="2"/>
  <c r="O38" i="2"/>
  <c r="V9" i="4"/>
  <c r="V21" i="4"/>
  <c r="V33" i="4"/>
  <c r="W5" i="4"/>
  <c r="W17" i="4"/>
  <c r="W29" i="4"/>
  <c r="X11" i="4"/>
  <c r="X23" i="4"/>
  <c r="X35" i="4"/>
  <c r="S30" i="2"/>
  <c r="S23" i="2"/>
  <c r="V31" i="4"/>
  <c r="W16" i="4"/>
  <c r="X22" i="4"/>
  <c r="C30" i="2"/>
  <c r="C13" i="2"/>
  <c r="S22" i="2"/>
  <c r="K40" i="2"/>
  <c r="C43" i="2"/>
  <c r="C23" i="2"/>
  <c r="S32" i="2"/>
  <c r="C50" i="2"/>
  <c r="C62" i="2"/>
  <c r="AC62" i="2" s="1"/>
  <c r="C53" i="2"/>
  <c r="AC53" i="2" s="1"/>
  <c r="V4" i="4"/>
  <c r="V34" i="4"/>
  <c r="W18" i="4"/>
  <c r="X24" i="4"/>
  <c r="C16" i="2"/>
  <c r="G10" i="2"/>
  <c r="K8" i="2"/>
  <c r="K6" i="2"/>
  <c r="G28" i="2"/>
  <c r="K19" i="2"/>
  <c r="K39" i="2"/>
  <c r="K4" i="2"/>
  <c r="C57" i="2"/>
  <c r="AC57" i="2" s="1"/>
  <c r="V7" i="4"/>
  <c r="V37" i="4"/>
  <c r="W21" i="4"/>
  <c r="X3" i="4"/>
  <c r="X27" i="4"/>
  <c r="G23" i="2"/>
  <c r="G38" i="2"/>
  <c r="G30" i="2"/>
  <c r="K10" i="2"/>
  <c r="C29" i="2"/>
  <c r="K36" i="2"/>
  <c r="S11" i="2"/>
  <c r="K45" i="2"/>
  <c r="V10" i="4"/>
  <c r="W24" i="4"/>
  <c r="X6" i="4"/>
  <c r="X30" i="4"/>
  <c r="C8" i="2"/>
  <c r="G35" i="2"/>
  <c r="G29" i="2"/>
  <c r="K37" i="2"/>
  <c r="K21" i="2"/>
  <c r="G14" i="2"/>
  <c r="K38" i="2"/>
  <c r="S15" i="2"/>
  <c r="G41" i="2"/>
  <c r="W15" i="4"/>
  <c r="C4" i="2"/>
  <c r="C35" i="2"/>
  <c r="V13" i="4"/>
  <c r="W2" i="4"/>
  <c r="W26" i="4"/>
  <c r="X8" i="4"/>
  <c r="X32" i="4"/>
  <c r="K33" i="2"/>
  <c r="K7" i="2"/>
  <c r="S18" i="2"/>
  <c r="C17" i="2"/>
  <c r="S10" i="2"/>
  <c r="C44" i="2"/>
  <c r="S3" i="2"/>
  <c r="G32" i="2"/>
  <c r="S28" i="2"/>
  <c r="C59" i="2"/>
  <c r="AC59" i="2" s="1"/>
  <c r="V16" i="4"/>
  <c r="W3" i="4"/>
  <c r="W27" i="4"/>
  <c r="X9" i="4"/>
  <c r="X33" i="4"/>
  <c r="K3" i="2"/>
  <c r="S6" i="2"/>
  <c r="K18" i="2"/>
  <c r="G36" i="2"/>
  <c r="S7" i="2"/>
  <c r="G19" i="2"/>
  <c r="K34" i="2"/>
  <c r="K14" i="2"/>
  <c r="G39" i="2"/>
  <c r="G43" i="2"/>
  <c r="V30" i="4"/>
  <c r="W39" i="4"/>
  <c r="C65" i="2"/>
  <c r="AC65" i="2" s="1"/>
  <c r="S44" i="2"/>
  <c r="V18" i="4"/>
  <c r="W4" i="4"/>
  <c r="W28" i="4"/>
  <c r="X10" i="4"/>
  <c r="X34" i="4"/>
  <c r="C26" i="2"/>
  <c r="C49" i="2"/>
  <c r="C33" i="2"/>
  <c r="K31" i="2"/>
  <c r="C5" i="2"/>
  <c r="K16" i="2"/>
  <c r="K28" i="2"/>
  <c r="G7" i="2"/>
  <c r="S36" i="2"/>
  <c r="K47" i="2"/>
  <c r="V19" i="4"/>
  <c r="W6" i="4"/>
  <c r="W30" i="4"/>
  <c r="X12" i="4"/>
  <c r="X36" i="4"/>
  <c r="G25" i="2"/>
  <c r="K9" i="2"/>
  <c r="S8" i="2"/>
  <c r="K25" i="2"/>
  <c r="S27" i="2"/>
  <c r="C25" i="2"/>
  <c r="K11" i="2"/>
  <c r="G26" i="2"/>
  <c r="G47" i="2"/>
  <c r="S41" i="2"/>
  <c r="C22" i="2"/>
  <c r="V22" i="4"/>
  <c r="W9" i="4"/>
  <c r="W33" i="4"/>
  <c r="X15" i="4"/>
  <c r="X39" i="4"/>
  <c r="C27" i="2"/>
  <c r="S31" i="2"/>
  <c r="C6" i="2"/>
  <c r="S4" i="2"/>
  <c r="C47" i="2"/>
  <c r="C15" i="2"/>
  <c r="S13" i="2"/>
  <c r="S38" i="2"/>
  <c r="K49" i="2"/>
  <c r="X21" i="4"/>
  <c r="V25" i="4"/>
  <c r="W12" i="4"/>
  <c r="W36" i="4"/>
  <c r="X18" i="4"/>
  <c r="C19" i="2"/>
  <c r="C42" i="2"/>
  <c r="C63" i="2"/>
  <c r="AC63" i="2" s="1"/>
  <c r="G22" i="2"/>
  <c r="C3" i="2"/>
  <c r="S19" i="2"/>
  <c r="S12" i="2"/>
  <c r="K22" i="2"/>
  <c r="G40" i="2"/>
  <c r="K43" i="2"/>
  <c r="G21" i="2"/>
  <c r="V28" i="4"/>
  <c r="W14" i="4"/>
  <c r="W38" i="4"/>
  <c r="X20" i="4"/>
  <c r="S26" i="2"/>
  <c r="K32" i="2"/>
  <c r="C48" i="2"/>
  <c r="C41" i="2"/>
  <c r="S21" i="2"/>
  <c r="C37" i="2"/>
  <c r="C9" i="2"/>
  <c r="G11" i="2"/>
  <c r="K42" i="2"/>
  <c r="G42" i="2"/>
  <c r="C54" i="2"/>
  <c r="AC54" i="2" s="1"/>
  <c r="C12" i="2"/>
  <c r="AC46" i="2" l="1"/>
  <c r="AC48" i="2"/>
  <c r="AC44" i="2"/>
  <c r="AC49" i="2"/>
  <c r="AC11" i="2"/>
  <c r="AC30" i="2"/>
  <c r="AC43" i="2"/>
  <c r="AC47" i="2"/>
  <c r="AC40" i="2"/>
  <c r="AC24" i="2"/>
  <c r="AC50" i="2"/>
  <c r="AC42" i="2"/>
  <c r="AC20" i="2"/>
  <c r="AC41" i="2"/>
  <c r="AC45" i="2"/>
  <c r="AC15" i="2"/>
  <c r="AC23" i="2"/>
  <c r="AC4" i="2"/>
  <c r="AC35" i="2"/>
  <c r="AC3" i="2"/>
  <c r="AC6" i="2"/>
  <c r="AC38" i="2"/>
  <c r="AC18" i="2"/>
  <c r="AC29" i="2"/>
  <c r="AC27" i="2"/>
  <c r="AC7" i="2"/>
  <c r="AC10" i="2"/>
  <c r="AC31" i="2"/>
  <c r="AC26" i="2"/>
  <c r="AC22" i="2"/>
  <c r="AC37" i="2"/>
  <c r="AC9" i="2"/>
  <c r="AC25" i="2"/>
  <c r="AC33" i="2"/>
  <c r="AC36" i="2"/>
  <c r="AC5" i="2"/>
  <c r="AC13" i="2"/>
  <c r="AC21" i="2"/>
  <c r="AC32" i="2"/>
  <c r="AC14" i="2"/>
  <c r="AC34" i="2"/>
  <c r="AC17" i="2"/>
  <c r="AC28" i="2"/>
  <c r="AC12" i="2"/>
  <c r="AC8" i="2"/>
  <c r="AC16" i="2"/>
  <c r="AC19" i="2"/>
  <c r="AC39" i="2"/>
  <c r="X40" i="4"/>
  <c r="W44" i="4" s="1"/>
  <c r="W40" i="4"/>
  <c r="W45" i="4" s="1"/>
  <c r="V40" i="4"/>
  <c r="W46" i="4" s="1"/>
  <c r="B22" i="1" l="1"/>
  <c r="B23" i="1" s="1"/>
  <c r="B57" i="4" s="1"/>
  <c r="B58" i="4" s="1"/>
  <c r="B55" i="1" s="1"/>
  <c r="B59" i="1" s="1"/>
  <c r="V50" i="4"/>
  <c r="W50" i="4" s="1"/>
  <c r="V51" i="4"/>
  <c r="W51" i="4" s="1"/>
  <c r="B56" i="1" l="1"/>
  <c r="B57" i="1"/>
  <c r="B60" i="1" s="1"/>
  <c r="O53" i="4"/>
  <c r="O54" i="4" s="1"/>
</calcChain>
</file>

<file path=xl/sharedStrings.xml><?xml version="1.0" encoding="utf-8"?>
<sst xmlns="http://schemas.openxmlformats.org/spreadsheetml/2006/main" count="200" uniqueCount="123">
  <si>
    <t>Wärmepumpentyp</t>
  </si>
  <si>
    <t>Eingabe Daten</t>
  </si>
  <si>
    <t>Gebäudetyp</t>
  </si>
  <si>
    <t>Beheizte Fläche</t>
  </si>
  <si>
    <t>kW</t>
  </si>
  <si>
    <t>m²</t>
  </si>
  <si>
    <t>Personen im Haushalt</t>
  </si>
  <si>
    <t>Wasserverbrauch</t>
  </si>
  <si>
    <t>mittel</t>
  </si>
  <si>
    <t>Personen</t>
  </si>
  <si>
    <t>W/m²</t>
  </si>
  <si>
    <t>Gebäude Heizlast</t>
  </si>
  <si>
    <t>Warmwasserbedarf</t>
  </si>
  <si>
    <t>l/Tag</t>
  </si>
  <si>
    <t>spez. Warmwasser Heizlast</t>
  </si>
  <si>
    <t>spez. Gebäude Heizlast</t>
  </si>
  <si>
    <t>Warmwasser Heizlast</t>
  </si>
  <si>
    <t>Gesamt Heizlast</t>
  </si>
  <si>
    <t>Normaußentemperatur</t>
  </si>
  <si>
    <t>°C</t>
  </si>
  <si>
    <t>Maximalleistung EU08L</t>
  </si>
  <si>
    <t>Maximalleistung EU13L</t>
  </si>
  <si>
    <t>Lufttemperatur</t>
  </si>
  <si>
    <t>Leistung Gebäude</t>
  </si>
  <si>
    <t>max. erf. Zusatzheizleistung</t>
  </si>
  <si>
    <t>Dieses Planungstool ersetzt keine normgerechte Heizlastberechnung des Gebäudes</t>
  </si>
  <si>
    <t>Planungstool Gebäudeheizlast</t>
  </si>
  <si>
    <t>www.lambda-wp.at</t>
  </si>
  <si>
    <t>Bivalenzleistung</t>
  </si>
  <si>
    <t>Bivalenztemperatur</t>
  </si>
  <si>
    <t>Maximalleistung</t>
  </si>
  <si>
    <t>Leistungdiff</t>
  </si>
  <si>
    <t>Leistung %</t>
  </si>
  <si>
    <t>Tluft</t>
  </si>
  <si>
    <t>h warm</t>
  </si>
  <si>
    <t>h mittel</t>
  </si>
  <si>
    <t>h kalt</t>
  </si>
  <si>
    <t>Wärme warm</t>
  </si>
  <si>
    <t>Wärme mittel</t>
  </si>
  <si>
    <t>wärme kalt</t>
  </si>
  <si>
    <t>SummeWärme warm</t>
  </si>
  <si>
    <t>SummeWärme mittel</t>
  </si>
  <si>
    <t>Summewärme kalt</t>
  </si>
  <si>
    <t>Energieverbrauch</t>
  </si>
  <si>
    <t>kWh</t>
  </si>
  <si>
    <t>Warmwasseranteil</t>
  </si>
  <si>
    <t>Heizenergieverbrauch</t>
  </si>
  <si>
    <t>Leistung warm</t>
  </si>
  <si>
    <t>Leistung mittel</t>
  </si>
  <si>
    <t>Leistung kalt</t>
  </si>
  <si>
    <t>Auswertung mit:</t>
  </si>
  <si>
    <t>Heizlast</t>
  </si>
  <si>
    <t>Normaußentemp</t>
  </si>
  <si>
    <t>Tiefsttemp Jahresmittel</t>
  </si>
  <si>
    <t>Heizleistung mittleres Jahr</t>
  </si>
  <si>
    <t>k</t>
  </si>
  <si>
    <t>d</t>
  </si>
  <si>
    <t>office@lambda-wp.at </t>
  </si>
  <si>
    <t>EU13L</t>
  </si>
  <si>
    <t>EU08L</t>
  </si>
  <si>
    <t>m</t>
  </si>
  <si>
    <t>w</t>
  </si>
  <si>
    <t>Heizsystem</t>
  </si>
  <si>
    <t>SCOP Heizen</t>
  </si>
  <si>
    <t>€/kWh</t>
  </si>
  <si>
    <t>angepasst</t>
  </si>
  <si>
    <t>SCOP tat</t>
  </si>
  <si>
    <t>Gesamtwärmebedarf</t>
  </si>
  <si>
    <t>davon für Warmwasser</t>
  </si>
  <si>
    <t>COP A10W50</t>
  </si>
  <si>
    <t>h</t>
  </si>
  <si>
    <t>Bivalenzdiff</t>
  </si>
  <si>
    <t>K</t>
  </si>
  <si>
    <t>Stundensumme</t>
  </si>
  <si>
    <t>Stromverbrauch Heizstab</t>
  </si>
  <si>
    <t>€/a</t>
  </si>
  <si>
    <t>Öl</t>
  </si>
  <si>
    <t>Peletts</t>
  </si>
  <si>
    <t>Erdgas</t>
  </si>
  <si>
    <t>Die kalkulierten Jahresverbräuche stellen Richtwerte dar und können in der Praxis abweichen.</t>
  </si>
  <si>
    <t>Ausgabe Daten / Leistung</t>
  </si>
  <si>
    <t>Ausgabe Daten / Energiebedarf</t>
  </si>
  <si>
    <t>Wärmebedarf warm</t>
  </si>
  <si>
    <t>WB mittel</t>
  </si>
  <si>
    <t>WB kalt</t>
  </si>
  <si>
    <t>Verbrauch - Leistung</t>
  </si>
  <si>
    <t>WB mittleres Jahr</t>
  </si>
  <si>
    <t>WB</t>
  </si>
  <si>
    <t>Aufheizfaktor und Reserve</t>
  </si>
  <si>
    <t>Bei Verwendung eines zusätzlichen Wärmeerzeugers (Solaranlage, Holzkessel, Kachelofen) kann es zu deutlichen Abweichungen kommen.</t>
  </si>
  <si>
    <t>Anzahl</t>
  </si>
  <si>
    <t>Aufheizfaktor</t>
  </si>
  <si>
    <t>Ölverbrauch</t>
  </si>
  <si>
    <t xml:space="preserve">Energiepreise </t>
  </si>
  <si>
    <t>Energiepreise</t>
  </si>
  <si>
    <t>Heizöl</t>
  </si>
  <si>
    <t>Gas</t>
  </si>
  <si>
    <t>Strom</t>
  </si>
  <si>
    <t>Pellets</t>
  </si>
  <si>
    <t>Gesamtstromverbrauch</t>
  </si>
  <si>
    <t>Verbrauch Heizen</t>
  </si>
  <si>
    <t>Verbrauch Warmwasser</t>
  </si>
  <si>
    <t>Verbrauch Heizstab</t>
  </si>
  <si>
    <t>Gesamtjahresverbrauch</t>
  </si>
  <si>
    <t>Hydraulische Heizungseinbindung</t>
  </si>
  <si>
    <t>Effizienzkorrektur</t>
  </si>
  <si>
    <t>thermische Solaranlage*</t>
  </si>
  <si>
    <t>*Einfluss auf Jahreseffizienz nicht auf Leistungsberechnung</t>
  </si>
  <si>
    <t>Kommission:</t>
  </si>
  <si>
    <t xml:space="preserve">T: +43 (0)5334 30777 </t>
  </si>
  <si>
    <t>Maximalleistung EU15L</t>
  </si>
  <si>
    <t>EU15L</t>
  </si>
  <si>
    <t>Maximalleistung EU20L</t>
  </si>
  <si>
    <t>EU20L</t>
  </si>
  <si>
    <t xml:space="preserve"> </t>
  </si>
  <si>
    <t>direkt</t>
  </si>
  <si>
    <t>Perlmooserstraße 2 | A-6322 Kirchbichl</t>
  </si>
  <si>
    <t>EU10L</t>
  </si>
  <si>
    <t>Maximalleistung EU10L</t>
  </si>
  <si>
    <t>Bestand BJ &gt; 2000</t>
  </si>
  <si>
    <t>Niedertemperaturheizkörper 45°C</t>
  </si>
  <si>
    <t>Maximalleistung EU35L</t>
  </si>
  <si>
    <t>EU35L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</si>
</sst>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3" borderId="1" xfId="0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/>
    <xf numFmtId="1" fontId="0" fillId="3" borderId="0" xfId="0" applyNumberForma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Alignment="1">
      <alignment vertical="center"/>
    </xf>
    <xf numFmtId="0" fontId="2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3" borderId="5" xfId="0" applyFont="1" applyFill="1" applyBorder="1"/>
    <xf numFmtId="1" fontId="0" fillId="0" borderId="0" xfId="0" applyNumberFormat="1"/>
    <xf numFmtId="165" fontId="0" fillId="0" borderId="0" xfId="0" applyNumberFormat="1"/>
    <xf numFmtId="2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7" fillId="0" borderId="0" xfId="0" applyFo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4" borderId="0" xfId="0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Heizlast</c:v>
          </c:tx>
          <c:spPr>
            <a:ln w="25400" cap="flat" cmpd="dbl" algn="ctr">
              <a:solidFill>
                <a:schemeClr val="accent1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Leistungsdaten!$Z$2:$Z$214</c:f>
              <c:numCache>
                <c:formatCode>0.0</c:formatCode>
                <c:ptCount val="213"/>
                <c:pt idx="0">
                  <c:v>-21.273125385891799</c:v>
                </c:pt>
                <c:pt idx="1">
                  <c:v>-21.055498403839401</c:v>
                </c:pt>
                <c:pt idx="2">
                  <c:v>-20.837622384991501</c:v>
                </c:pt>
                <c:pt idx="3">
                  <c:v>-20.619497138735898</c:v>
                </c:pt>
                <c:pt idx="4">
                  <c:v>-20.404762245889501</c:v>
                </c:pt>
                <c:pt idx="5">
                  <c:v>-20.186173670742399</c:v>
                </c:pt>
                <c:pt idx="6">
                  <c:v>-19.967334986461601</c:v>
                </c:pt>
                <c:pt idx="7">
                  <c:v>-19.748246120861001</c:v>
                </c:pt>
                <c:pt idx="8">
                  <c:v>-19.532708227187999</c:v>
                </c:pt>
                <c:pt idx="9">
                  <c:v>-19.3131529450337</c:v>
                </c:pt>
                <c:pt idx="10">
                  <c:v>-19.093346887306101</c:v>
                </c:pt>
                <c:pt idx="11">
                  <c:v>-18.8732900950078</c:v>
                </c:pt>
                <c:pt idx="12">
                  <c:v>-18.656941050300802</c:v>
                </c:pt>
                <c:pt idx="13">
                  <c:v>-18.436415330935102</c:v>
                </c:pt>
                <c:pt idx="14">
                  <c:v>-18.215638555409999</c:v>
                </c:pt>
                <c:pt idx="15">
                  <c:v>-17.9946108735443</c:v>
                </c:pt>
                <c:pt idx="16">
                  <c:v>-17.777443125960598</c:v>
                </c:pt>
                <c:pt idx="17">
                  <c:v>-17.5559445465457</c:v>
                </c:pt>
                <c:pt idx="18">
                  <c:v>-17.334194999492901</c:v>
                </c:pt>
                <c:pt idx="19">
                  <c:v>-17.112194739917999</c:v>
                </c:pt>
                <c:pt idx="20">
                  <c:v>-16.8899440532103</c:v>
                </c:pt>
                <c:pt idx="21">
                  <c:v>-16.667443254913302</c:v>
                </c:pt>
                <c:pt idx="22">
                  <c:v>-16.444692690619</c:v>
                </c:pt>
                <c:pt idx="23">
                  <c:v>-16.226032196758201</c:v>
                </c:pt>
                <c:pt idx="24">
                  <c:v>-16.002809110356502</c:v>
                </c:pt>
                <c:pt idx="25">
                  <c:v>-15.779336662863599</c:v>
                </c:pt>
                <c:pt idx="26">
                  <c:v>-15.5556153011766</c:v>
                </c:pt>
                <c:pt idx="27">
                  <c:v>-15.3316455018212</c:v>
                </c:pt>
                <c:pt idx="28">
                  <c:v>-15.107427770923</c:v>
                </c:pt>
                <c:pt idx="29">
                  <c:v>-14.882962644191499</c:v>
                </c:pt>
                <c:pt idx="30">
                  <c:v>-14.6627901638183</c:v>
                </c:pt>
                <c:pt idx="31">
                  <c:v>-14.4424497970166</c:v>
                </c:pt>
                <c:pt idx="32">
                  <c:v>-14.221941442569699</c:v>
                </c:pt>
                <c:pt idx="33">
                  <c:v>-14.0012649978925</c:v>
                </c:pt>
                <c:pt idx="34">
                  <c:v>-13.7804203589683</c:v>
                </c:pt>
                <c:pt idx="35">
                  <c:v>-13.5594074202911</c:v>
                </c:pt>
                <c:pt idx="36">
                  <c:v>-13.3382260748098</c:v>
                </c:pt>
                <c:pt idx="37">
                  <c:v>-13.1168762138772</c:v>
                </c:pt>
                <c:pt idx="38">
                  <c:v>-12.8953577272014</c:v>
                </c:pt>
                <c:pt idx="39">
                  <c:v>-12.673670502801601</c:v>
                </c:pt>
                <c:pt idx="40">
                  <c:v>-12.440650840586301</c:v>
                </c:pt>
                <c:pt idx="41">
                  <c:v>-12.200982111916201</c:v>
                </c:pt>
                <c:pt idx="42">
                  <c:v>-11.9610733677961</c:v>
                </c:pt>
                <c:pt idx="43">
                  <c:v>-11.7209240147308</c:v>
                </c:pt>
                <c:pt idx="44">
                  <c:v>-11.4805334592252</c:v>
                </c:pt>
                <c:pt idx="45">
                  <c:v>-11.239901107784201</c:v>
                </c:pt>
                <c:pt idx="46">
                  <c:v>-10.9990263669127</c:v>
                </c:pt>
                <c:pt idx="47">
                  <c:v>-10.7579086431156</c:v>
                </c:pt>
                <c:pt idx="48">
                  <c:v>-10.5165473428978</c:v>
                </c:pt>
                <c:pt idx="49">
                  <c:v>-10.274941872764201</c:v>
                </c:pt>
                <c:pt idx="50">
                  <c:v>-10.0330916392198</c:v>
                </c:pt>
                <c:pt idx="51">
                  <c:v>-9.7909960487693795</c:v>
                </c:pt>
                <c:pt idx="52">
                  <c:v>-9.5486545079178509</c:v>
                </c:pt>
                <c:pt idx="53">
                  <c:v>-9.3060664231701296</c:v>
                </c:pt>
                <c:pt idx="54">
                  <c:v>-9.0632312010311296</c:v>
                </c:pt>
                <c:pt idx="55">
                  <c:v>-8.8201482480057596</c:v>
                </c:pt>
                <c:pt idx="56">
                  <c:v>-8.5768169705988999</c:v>
                </c:pt>
                <c:pt idx="57">
                  <c:v>-8.3332367753154699</c:v>
                </c:pt>
                <c:pt idx="58">
                  <c:v>-8.0894070686603694</c:v>
                </c:pt>
                <c:pt idx="59">
                  <c:v>-7.8453272571384902</c:v>
                </c:pt>
                <c:pt idx="60">
                  <c:v>-7.6009967472547499</c:v>
                </c:pt>
                <c:pt idx="61">
                  <c:v>-7.3564149455140297</c:v>
                </c:pt>
                <c:pt idx="62">
                  <c:v>-7.1115812584212499</c:v>
                </c:pt>
                <c:pt idx="63">
                  <c:v>-6.8664950924813004</c:v>
                </c:pt>
                <c:pt idx="64">
                  <c:v>-6.62115585419909</c:v>
                </c:pt>
                <c:pt idx="65">
                  <c:v>-6.3755629500795097</c:v>
                </c:pt>
                <c:pt idx="66">
                  <c:v>-6.1297157866274796</c:v>
                </c:pt>
                <c:pt idx="67">
                  <c:v>-5.8836137703478899</c:v>
                </c:pt>
                <c:pt idx="68">
                  <c:v>-5.6372563077456297</c:v>
                </c:pt>
                <c:pt idx="69">
                  <c:v>-5.3906428053256299</c:v>
                </c:pt>
                <c:pt idx="70">
                  <c:v>-5.1437726695927699</c:v>
                </c:pt>
                <c:pt idx="71">
                  <c:v>-4.8966453070519602</c:v>
                </c:pt>
                <c:pt idx="72">
                  <c:v>-4.6492601242080998</c:v>
                </c:pt>
                <c:pt idx="73">
                  <c:v>-4.4016165275660901</c:v>
                </c:pt>
                <c:pt idx="74">
                  <c:v>-4.1537139236308303</c:v>
                </c:pt>
                <c:pt idx="75">
                  <c:v>-3.9055517189072302</c:v>
                </c:pt>
                <c:pt idx="76">
                  <c:v>-3.6571293199001902</c:v>
                </c:pt>
                <c:pt idx="77">
                  <c:v>-3.4084461331145999</c:v>
                </c:pt>
                <c:pt idx="78">
                  <c:v>-3.1595015650553702</c:v>
                </c:pt>
                <c:pt idx="79">
                  <c:v>-2.9102950222274102</c:v>
                </c:pt>
                <c:pt idx="80">
                  <c:v>-2.6608259111356101</c:v>
                </c:pt>
                <c:pt idx="81">
                  <c:v>-2.4110936382848802</c:v>
                </c:pt>
                <c:pt idx="82">
                  <c:v>-2.1610976101801098</c:v>
                </c:pt>
                <c:pt idx="83">
                  <c:v>-1.91083723332621</c:v>
                </c:pt>
                <c:pt idx="84">
                  <c:v>-1.66031191422808</c:v>
                </c:pt>
                <c:pt idx="85">
                  <c:v>-1.40952105939062</c:v>
                </c:pt>
                <c:pt idx="86">
                  <c:v>-1.1584640753187401</c:v>
                </c:pt>
                <c:pt idx="87">
                  <c:v>-0.90714036851733304</c:v>
                </c:pt>
                <c:pt idx="88">
                  <c:v>-0.65554934549130195</c:v>
                </c:pt>
                <c:pt idx="89">
                  <c:v>-0.40369041274555001</c:v>
                </c:pt>
                <c:pt idx="90">
                  <c:v>-0.15156297678498001</c:v>
                </c:pt>
                <c:pt idx="91">
                  <c:v>0.10083355588550701</c:v>
                </c:pt>
                <c:pt idx="92">
                  <c:v>0.35349977876101402</c:v>
                </c:pt>
                <c:pt idx="93">
                  <c:v>0.60643628533663196</c:v>
                </c:pt>
                <c:pt idx="94">
                  <c:v>0.85964366910746404</c:v>
                </c:pt>
                <c:pt idx="95">
                  <c:v>1.1131225235686</c:v>
                </c:pt>
                <c:pt idx="96">
                  <c:v>1.3668734422151601</c:v>
                </c:pt>
                <c:pt idx="97">
                  <c:v>1.62089701854221</c:v>
                </c:pt>
                <c:pt idx="98">
                  <c:v>1.87519384604488</c:v>
                </c:pt>
                <c:pt idx="99">
                  <c:v>2.1297645182182401</c:v>
                </c:pt>
                <c:pt idx="100">
                  <c:v>2.3846096285574099</c:v>
                </c:pt>
                <c:pt idx="101">
                  <c:v>2.63972977055748</c:v>
                </c:pt>
                <c:pt idx="102">
                  <c:v>2.8951255377135601</c:v>
                </c:pt>
                <c:pt idx="103">
                  <c:v>3.15079752352072</c:v>
                </c:pt>
                <c:pt idx="104">
                  <c:v>3.4067463214740799</c:v>
                </c:pt>
                <c:pt idx="105">
                  <c:v>3.6629725250687399</c:v>
                </c:pt>
                <c:pt idx="106">
                  <c:v>3.9194767277997902</c:v>
                </c:pt>
                <c:pt idx="107">
                  <c:v>4.1762595231623303</c:v>
                </c:pt>
                <c:pt idx="108">
                  <c:v>4.4333215046514498</c:v>
                </c:pt>
                <c:pt idx="109">
                  <c:v>4.6906632657622698</c:v>
                </c:pt>
                <c:pt idx="110">
                  <c:v>4.9482853999898699</c:v>
                </c:pt>
                <c:pt idx="111">
                  <c:v>5.2061885008293496</c:v>
                </c:pt>
                <c:pt idx="112">
                  <c:v>5.4643731617758204</c:v>
                </c:pt>
                <c:pt idx="113">
                  <c:v>5.7228399763243498</c:v>
                </c:pt>
                <c:pt idx="114">
                  <c:v>5.9815895379700796</c:v>
                </c:pt>
                <c:pt idx="115">
                  <c:v>6.2406224402080799</c:v>
                </c:pt>
                <c:pt idx="116">
                  <c:v>6.4999392765334498</c:v>
                </c:pt>
                <c:pt idx="117">
                  <c:v>6.7595406404412897</c:v>
                </c:pt>
                <c:pt idx="118">
                  <c:v>7.0194271254267102</c:v>
                </c:pt>
                <c:pt idx="119">
                  <c:v>7.2795993249848001</c:v>
                </c:pt>
                <c:pt idx="120">
                  <c:v>7.5400578326106604</c:v>
                </c:pt>
                <c:pt idx="121">
                  <c:v>7.8008032417993904</c:v>
                </c:pt>
                <c:pt idx="122">
                  <c:v>8.0618361460460708</c:v>
                </c:pt>
                <c:pt idx="123">
                  <c:v>8.3231571388458203</c:v>
                </c:pt>
                <c:pt idx="124">
                  <c:v>8.5847668136937294</c:v>
                </c:pt>
                <c:pt idx="125">
                  <c:v>8.8466657640849</c:v>
                </c:pt>
                <c:pt idx="126">
                  <c:v>9.1088545835144306</c:v>
                </c:pt>
                <c:pt idx="127">
                  <c:v>9.3713338654774194</c:v>
                </c:pt>
                <c:pt idx="128">
                  <c:v>9.6341042034689597</c:v>
                </c:pt>
                <c:pt idx="129">
                  <c:v>9.8971661909841497</c:v>
                </c:pt>
                <c:pt idx="130">
                  <c:v>10.160520421517999</c:v>
                </c:pt>
                <c:pt idx="131">
                  <c:v>10.4241674885658</c:v>
                </c:pt>
                <c:pt idx="132">
                  <c:v>10.688107985622599</c:v>
                </c:pt>
                <c:pt idx="133">
                  <c:v>10.952342506183401</c:v>
                </c:pt>
                <c:pt idx="134">
                  <c:v>11.2168716437433</c:v>
                </c:pt>
                <c:pt idx="135">
                  <c:v>11.481695991797499</c:v>
                </c:pt>
                <c:pt idx="136">
                  <c:v>11.746816143841</c:v>
                </c:pt>
                <c:pt idx="137">
                  <c:v>12.012232693368899</c:v>
                </c:pt>
                <c:pt idx="138">
                  <c:v>12.277946233876399</c:v>
                </c:pt>
                <c:pt idx="139">
                  <c:v>12.543957358858499</c:v>
                </c:pt>
                <c:pt idx="140">
                  <c:v>12.810266661810401</c:v>
                </c:pt>
                <c:pt idx="141">
                  <c:v>13.076874736227101</c:v>
                </c:pt>
                <c:pt idx="142">
                  <c:v>13.3437821756037</c:v>
                </c:pt>
                <c:pt idx="143">
                  <c:v>13.610989573435401</c:v>
                </c:pt>
                <c:pt idx="144">
                  <c:v>13.878497523217099</c:v>
                </c:pt>
                <c:pt idx="145">
                  <c:v>14.1463066184441</c:v>
                </c:pt>
                <c:pt idx="146">
                  <c:v>14.414417452611501</c:v>
                </c:pt>
                <c:pt idx="147">
                  <c:v>14.682830619214201</c:v>
                </c:pt>
                <c:pt idx="148">
                  <c:v>14.9515467117475</c:v>
                </c:pt>
                <c:pt idx="149">
                  <c:v>15.2205663237064</c:v>
                </c:pt>
                <c:pt idx="150">
                  <c:v>15.489890048586</c:v>
                </c:pt>
                <c:pt idx="151">
                  <c:v>15.7595184798814</c:v>
                </c:pt>
                <c:pt idx="152">
                  <c:v>16.029452211087701</c:v>
                </c:pt>
                <c:pt idx="153">
                  <c:v>16.299691835700099</c:v>
                </c:pt>
                <c:pt idx="154">
                  <c:v>16.570237947213499</c:v>
                </c:pt>
                <c:pt idx="155">
                  <c:v>16.841091139123201</c:v>
                </c:pt>
                <c:pt idx="156">
                  <c:v>17.112252004924201</c:v>
                </c:pt>
                <c:pt idx="157">
                  <c:v>17.3837211381115</c:v>
                </c:pt>
                <c:pt idx="158">
                  <c:v>17.655499132180399</c:v>
                </c:pt>
                <c:pt idx="159">
                  <c:v>17.927586580625899</c:v>
                </c:pt>
                <c:pt idx="160">
                  <c:v>18.1999840769431</c:v>
                </c:pt>
                <c:pt idx="161">
                  <c:v>18.472692214626999</c:v>
                </c:pt>
                <c:pt idx="162">
                  <c:v>18.745711587172899</c:v>
                </c:pt>
                <c:pt idx="163">
                  <c:v>19.019042788075801</c:v>
                </c:pt>
                <c:pt idx="164">
                  <c:v>19.292686410830701</c:v>
                </c:pt>
                <c:pt idx="165">
                  <c:v>19.5666430489329</c:v>
                </c:pt>
                <c:pt idx="166">
                  <c:v>19.8409132958773</c:v>
                </c:pt>
                <c:pt idx="167">
                  <c:v>20.1154977451591</c:v>
                </c:pt>
                <c:pt idx="168">
                  <c:v>20.390396990273501</c:v>
                </c:pt>
                <c:pt idx="169">
                  <c:v>20.6656116247154</c:v>
                </c:pt>
                <c:pt idx="170">
                  <c:v>20.9411422419799</c:v>
                </c:pt>
                <c:pt idx="171">
                  <c:v>21.216989435562301</c:v>
                </c:pt>
                <c:pt idx="172">
                  <c:v>21.493153798957501</c:v>
                </c:pt>
                <c:pt idx="173">
                  <c:v>21.769635925660701</c:v>
                </c:pt>
                <c:pt idx="174">
                  <c:v>22.046436409167001</c:v>
                </c:pt>
                <c:pt idx="175">
                  <c:v>22.323555842971501</c:v>
                </c:pt>
                <c:pt idx="176">
                  <c:v>22.600994820569198</c:v>
                </c:pt>
                <c:pt idx="177">
                  <c:v>22.8787539354554</c:v>
                </c:pt>
                <c:pt idx="178">
                  <c:v>23.156833781124899</c:v>
                </c:pt>
                <c:pt idx="179">
                  <c:v>23.435234951073099</c:v>
                </c:pt>
                <c:pt idx="180">
                  <c:v>23.7139580387949</c:v>
                </c:pt>
                <c:pt idx="181">
                  <c:v>23.993003637785499</c:v>
                </c:pt>
                <c:pt idx="182">
                  <c:v>24.272372341539899</c:v>
                </c:pt>
                <c:pt idx="183">
                  <c:v>24.552064743553299</c:v>
                </c:pt>
                <c:pt idx="184">
                  <c:v>24.832081437320799</c:v>
                </c:pt>
                <c:pt idx="185">
                  <c:v>25.112423016337399</c:v>
                </c:pt>
                <c:pt idx="186">
                  <c:v>25.3930900740982</c:v>
                </c:pt>
                <c:pt idx="187">
                  <c:v>25.674083204098501</c:v>
                </c:pt>
                <c:pt idx="188">
                  <c:v>25.955402999833101</c:v>
                </c:pt>
                <c:pt idx="189">
                  <c:v>26.2370500547974</c:v>
                </c:pt>
                <c:pt idx="190">
                  <c:v>26.519024962486199</c:v>
                </c:pt>
                <c:pt idx="191">
                  <c:v>26.801328316394901</c:v>
                </c:pt>
                <c:pt idx="192">
                  <c:v>27.0839607100183</c:v>
                </c:pt>
                <c:pt idx="193">
                  <c:v>27.366922736851699</c:v>
                </c:pt>
                <c:pt idx="194">
                  <c:v>27.6502149903902</c:v>
                </c:pt>
                <c:pt idx="195">
                  <c:v>27.9338380641288</c:v>
                </c:pt>
                <c:pt idx="196">
                  <c:v>28.217792551562599</c:v>
                </c:pt>
                <c:pt idx="197">
                  <c:v>28.502079046186701</c:v>
                </c:pt>
                <c:pt idx="198">
                  <c:v>28.786698141496299</c:v>
                </c:pt>
                <c:pt idx="199">
                  <c:v>29.071650430986502</c:v>
                </c:pt>
                <c:pt idx="200">
                  <c:v>29.356936508152199</c:v>
                </c:pt>
                <c:pt idx="201">
                  <c:v>29.642556966488701</c:v>
                </c:pt>
                <c:pt idx="202">
                  <c:v>29.928512399491002</c:v>
                </c:pt>
                <c:pt idx="203">
                  <c:v>30.214803400654301</c:v>
                </c:pt>
                <c:pt idx="204">
                  <c:v>30.501430563473601</c:v>
                </c:pt>
                <c:pt idx="205">
                  <c:v>30.788394481444001</c:v>
                </c:pt>
                <c:pt idx="206">
                  <c:v>31.0756957480606</c:v>
                </c:pt>
                <c:pt idx="207">
                  <c:v>31.363334956818498</c:v>
                </c:pt>
                <c:pt idx="208">
                  <c:v>31.651312701212898</c:v>
                </c:pt>
                <c:pt idx="209">
                  <c:v>31.939629574738699</c:v>
                </c:pt>
                <c:pt idx="210">
                  <c:v>32.228286170891202</c:v>
                </c:pt>
                <c:pt idx="211">
                  <c:v>32.517283083165403</c:v>
                </c:pt>
                <c:pt idx="212">
                  <c:v>32.806620905056398</c:v>
                </c:pt>
              </c:numCache>
            </c:numRef>
          </c:xVal>
          <c:yVal>
            <c:numRef>
              <c:f>Leistungsdaten!$AB$2:$AB$214</c:f>
              <c:numCache>
                <c:formatCode>0.0</c:formatCode>
                <c:ptCount val="213"/>
                <c:pt idx="0">
                  <c:v>29.01538723297412</c:v>
                </c:pt>
                <c:pt idx="1">
                  <c:v>29.01538723297412</c:v>
                </c:pt>
                <c:pt idx="2">
                  <c:v>29.01538723297412</c:v>
                </c:pt>
                <c:pt idx="3">
                  <c:v>29.01538723297412</c:v>
                </c:pt>
                <c:pt idx="4">
                  <c:v>29.01538723297412</c:v>
                </c:pt>
                <c:pt idx="5">
                  <c:v>29.01538723297412</c:v>
                </c:pt>
                <c:pt idx="6">
                  <c:v>29.01538723297412</c:v>
                </c:pt>
                <c:pt idx="7">
                  <c:v>29.01538723297412</c:v>
                </c:pt>
                <c:pt idx="8">
                  <c:v>29.01538723297412</c:v>
                </c:pt>
                <c:pt idx="9">
                  <c:v>29.01538723297412</c:v>
                </c:pt>
                <c:pt idx="10">
                  <c:v>29.01538723297412</c:v>
                </c:pt>
                <c:pt idx="11">
                  <c:v>29.01538723297412</c:v>
                </c:pt>
                <c:pt idx="12">
                  <c:v>29.01538723297412</c:v>
                </c:pt>
                <c:pt idx="13">
                  <c:v>29.01538723297412</c:v>
                </c:pt>
                <c:pt idx="14">
                  <c:v>29.01538723297412</c:v>
                </c:pt>
                <c:pt idx="15">
                  <c:v>29.01538723297412</c:v>
                </c:pt>
                <c:pt idx="16">
                  <c:v>29.01538723297412</c:v>
                </c:pt>
                <c:pt idx="17">
                  <c:v>29.01538723297412</c:v>
                </c:pt>
                <c:pt idx="18">
                  <c:v>29.01538723297412</c:v>
                </c:pt>
                <c:pt idx="19">
                  <c:v>29.01538723297412</c:v>
                </c:pt>
                <c:pt idx="20">
                  <c:v>29.01538723297412</c:v>
                </c:pt>
                <c:pt idx="21">
                  <c:v>29.01538723297412</c:v>
                </c:pt>
                <c:pt idx="22">
                  <c:v>29.01538723297412</c:v>
                </c:pt>
                <c:pt idx="23">
                  <c:v>29.01538723297412</c:v>
                </c:pt>
                <c:pt idx="24">
                  <c:v>29.01538723297412</c:v>
                </c:pt>
                <c:pt idx="25">
                  <c:v>29.01538723297412</c:v>
                </c:pt>
                <c:pt idx="26">
                  <c:v>29.01538723297412</c:v>
                </c:pt>
                <c:pt idx="27">
                  <c:v>29.01538723297412</c:v>
                </c:pt>
                <c:pt idx="28">
                  <c:v>29.01538723297412</c:v>
                </c:pt>
                <c:pt idx="29">
                  <c:v>29.01538723297412</c:v>
                </c:pt>
                <c:pt idx="30">
                  <c:v>29.01538723297412</c:v>
                </c:pt>
                <c:pt idx="31">
                  <c:v>29.01538723297412</c:v>
                </c:pt>
                <c:pt idx="32">
                  <c:v>29.01538723297412</c:v>
                </c:pt>
                <c:pt idx="33">
                  <c:v>29.01538723297412</c:v>
                </c:pt>
                <c:pt idx="34">
                  <c:v>29.01538723297412</c:v>
                </c:pt>
                <c:pt idx="35">
                  <c:v>29.01538723297412</c:v>
                </c:pt>
                <c:pt idx="36">
                  <c:v>29.01538723297412</c:v>
                </c:pt>
                <c:pt idx="37">
                  <c:v>29.01538723297412</c:v>
                </c:pt>
                <c:pt idx="38">
                  <c:v>29.01538723297412</c:v>
                </c:pt>
                <c:pt idx="39">
                  <c:v>29.01538723297412</c:v>
                </c:pt>
                <c:pt idx="40">
                  <c:v>29.01538723297412</c:v>
                </c:pt>
                <c:pt idx="41">
                  <c:v>29.01538723297412</c:v>
                </c:pt>
                <c:pt idx="42">
                  <c:v>28.975119909071577</c:v>
                </c:pt>
                <c:pt idx="43">
                  <c:v>28.726699451472907</c:v>
                </c:pt>
                <c:pt idx="44">
                  <c:v>28.478029484059505</c:v>
                </c:pt>
                <c:pt idx="45">
                  <c:v>28.229109392895396</c:v>
                </c:pt>
                <c:pt idx="46">
                  <c:v>27.979938564044627</c:v>
                </c:pt>
                <c:pt idx="47">
                  <c:v>27.730516383571221</c:v>
                </c:pt>
                <c:pt idx="48">
                  <c:v>27.480842237539228</c:v>
                </c:pt>
                <c:pt idx="49">
                  <c:v>27.230915512012682</c:v>
                </c:pt>
                <c:pt idx="50">
                  <c:v>26.980735593055712</c:v>
                </c:pt>
                <c:pt idx="51">
                  <c:v>26.730301866732251</c:v>
                </c:pt>
                <c:pt idx="52">
                  <c:v>26.479613719106336</c:v>
                </c:pt>
                <c:pt idx="53">
                  <c:v>26.228670536242021</c:v>
                </c:pt>
                <c:pt idx="54">
                  <c:v>25.977471704203356</c:v>
                </c:pt>
                <c:pt idx="55">
                  <c:v>25.72601660905439</c:v>
                </c:pt>
                <c:pt idx="56">
                  <c:v>25.474304636859141</c:v>
                </c:pt>
                <c:pt idx="57">
                  <c:v>25.222335173681667</c:v>
                </c:pt>
                <c:pt idx="58">
                  <c:v>24.970107605586001</c:v>
                </c:pt>
                <c:pt idx="59">
                  <c:v>24.717621318636169</c:v>
                </c:pt>
                <c:pt idx="60">
                  <c:v>24.464875698896236</c:v>
                </c:pt>
                <c:pt idx="61">
                  <c:v>24.21187013243021</c:v>
                </c:pt>
                <c:pt idx="62">
                  <c:v>23.958604005302153</c:v>
                </c:pt>
                <c:pt idx="63">
                  <c:v>23.705076703576093</c:v>
                </c:pt>
                <c:pt idx="64">
                  <c:v>23.451287613316072</c:v>
                </c:pt>
                <c:pt idx="65">
                  <c:v>23.197236120586123</c:v>
                </c:pt>
                <c:pt idx="66">
                  <c:v>22.942921611450302</c:v>
                </c:pt>
                <c:pt idx="67">
                  <c:v>22.688343471972633</c:v>
                </c:pt>
                <c:pt idx="68">
                  <c:v>22.433501088217145</c:v>
                </c:pt>
                <c:pt idx="69">
                  <c:v>22.178393846247907</c:v>
                </c:pt>
                <c:pt idx="70">
                  <c:v>21.923021132128934</c:v>
                </c:pt>
                <c:pt idx="71">
                  <c:v>21.667382331924273</c:v>
                </c:pt>
                <c:pt idx="72">
                  <c:v>21.411476831697954</c:v>
                </c:pt>
                <c:pt idx="73">
                  <c:v>21.15530401751403</c:v>
                </c:pt>
                <c:pt idx="74">
                  <c:v>20.898863275436529</c:v>
                </c:pt>
                <c:pt idx="75">
                  <c:v>20.642153991529494</c:v>
                </c:pt>
                <c:pt idx="76">
                  <c:v>20.385175551856968</c:v>
                </c:pt>
                <c:pt idx="77">
                  <c:v>20.12792734248298</c:v>
                </c:pt>
                <c:pt idx="78">
                  <c:v>19.870408749471572</c:v>
                </c:pt>
                <c:pt idx="79">
                  <c:v>19.61261915888679</c:v>
                </c:pt>
                <c:pt idx="80">
                  <c:v>19.354557956792672</c:v>
                </c:pt>
                <c:pt idx="81">
                  <c:v>19.096224529253252</c:v>
                </c:pt>
                <c:pt idx="82">
                  <c:v>18.837618262332562</c:v>
                </c:pt>
                <c:pt idx="83">
                  <c:v>18.578738542094651</c:v>
                </c:pt>
                <c:pt idx="84">
                  <c:v>18.319584754603557</c:v>
                </c:pt>
                <c:pt idx="85">
                  <c:v>18.060156285923309</c:v>
                </c:pt>
                <c:pt idx="86">
                  <c:v>17.800452522117965</c:v>
                </c:pt>
                <c:pt idx="87">
                  <c:v>17.540472849251547</c:v>
                </c:pt>
                <c:pt idx="88">
                  <c:v>17.280216653388102</c:v>
                </c:pt>
                <c:pt idx="89">
                  <c:v>17.019683320591664</c:v>
                </c:pt>
                <c:pt idx="90">
                  <c:v>16.758872236926276</c:v>
                </c:pt>
                <c:pt idx="91">
                  <c:v>16.497782788455975</c:v>
                </c:pt>
                <c:pt idx="92">
                  <c:v>16.236414361244794</c:v>
                </c:pt>
                <c:pt idx="93">
                  <c:v>15.974766341356785</c:v>
                </c:pt>
                <c:pt idx="94">
                  <c:v>15.712838114855973</c:v>
                </c:pt>
                <c:pt idx="95">
                  <c:v>15.450629067806414</c:v>
                </c:pt>
                <c:pt idx="96">
                  <c:v>15.188138586272119</c:v>
                </c:pt>
                <c:pt idx="97">
                  <c:v>14.925366056317161</c:v>
                </c:pt>
                <c:pt idx="98">
                  <c:v>14.662310864005548</c:v>
                </c:pt>
                <c:pt idx="99">
                  <c:v>14.398972395401348</c:v>
                </c:pt>
                <c:pt idx="100">
                  <c:v>14.135350036568573</c:v>
                </c:pt>
                <c:pt idx="101">
                  <c:v>13.871443173571276</c:v>
                </c:pt>
                <c:pt idx="102">
                  <c:v>13.60725119247348</c:v>
                </c:pt>
                <c:pt idx="103">
                  <c:v>13.342773479339257</c:v>
                </c:pt>
                <c:pt idx="104">
                  <c:v>13.078009420232618</c:v>
                </c:pt>
                <c:pt idx="105">
                  <c:v>12.812958401217603</c:v>
                </c:pt>
                <c:pt idx="106">
                  <c:v>12.547619808358261</c:v>
                </c:pt>
                <c:pt idx="107">
                  <c:v>12.281993027718627</c:v>
                </c:pt>
                <c:pt idx="108">
                  <c:v>12.01607744536275</c:v>
                </c:pt>
                <c:pt idx="109">
                  <c:v>11.749872447354642</c:v>
                </c:pt>
                <c:pt idx="110">
                  <c:v>11.483377419758366</c:v>
                </c:pt>
                <c:pt idx="111">
                  <c:v>11.216591748637958</c:v>
                </c:pt>
                <c:pt idx="112">
                  <c:v>10.949514820057439</c:v>
                </c:pt>
                <c:pt idx="113">
                  <c:v>10.682146020080886</c:v>
                </c:pt>
                <c:pt idx="114">
                  <c:v>10.414484734772289</c:v>
                </c:pt>
                <c:pt idx="115">
                  <c:v>10.146530350195718</c:v>
                </c:pt>
                <c:pt idx="116">
                  <c:v>9.8782822524152092</c:v>
                </c:pt>
                <c:pt idx="117">
                  <c:v>9.6097398274947992</c:v>
                </c:pt>
                <c:pt idx="118">
                  <c:v>9.3409024614985174</c:v>
                </c:pt>
                <c:pt idx="119">
                  <c:v>9.0717695404904077</c:v>
                </c:pt>
                <c:pt idx="120">
                  <c:v>8.8023404505345084</c:v>
                </c:pt>
                <c:pt idx="121">
                  <c:v>8.5326145776948579</c:v>
                </c:pt>
                <c:pt idx="122">
                  <c:v>8.262591308035514</c:v>
                </c:pt>
                <c:pt idx="123">
                  <c:v>7.9922700276204912</c:v>
                </c:pt>
                <c:pt idx="124">
                  <c:v>7.7216501225138385</c:v>
                </c:pt>
                <c:pt idx="125">
                  <c:v>7.4507309787795908</c:v>
                </c:pt>
                <c:pt idx="126">
                  <c:v>7.1795119824817863</c:v>
                </c:pt>
                <c:pt idx="127">
                  <c:v>6.9079925196844645</c:v>
                </c:pt>
                <c:pt idx="128">
                  <c:v>6.6361719764516689</c:v>
                </c:pt>
                <c:pt idx="129">
                  <c:v>6.364049738847438</c:v>
                </c:pt>
                <c:pt idx="130">
                  <c:v>6.0916251929359033</c:v>
                </c:pt>
                <c:pt idx="131">
                  <c:v>5.8188977247809026</c:v>
                </c:pt>
                <c:pt idx="132">
                  <c:v>5.5458667204465284</c:v>
                </c:pt>
                <c:pt idx="133">
                  <c:v>5.2725315659969167</c:v>
                </c:pt>
                <c:pt idx="134">
                  <c:v>4.9988916474961087</c:v>
                </c:pt>
                <c:pt idx="135">
                  <c:v>4.7249463510080369</c:v>
                </c:pt>
                <c:pt idx="136">
                  <c:v>4.4506950625968393</c:v>
                </c:pt>
                <c:pt idx="137">
                  <c:v>4.1761371683265569</c:v>
                </c:pt>
                <c:pt idx="138">
                  <c:v>3.9012720542611197</c:v>
                </c:pt>
                <c:pt idx="139">
                  <c:v>3.6260991064646699</c:v>
                </c:pt>
                <c:pt idx="140">
                  <c:v>3.3506177110011404</c:v>
                </c:pt>
                <c:pt idx="141">
                  <c:v>3.0748272539346724</c:v>
                </c:pt>
                <c:pt idx="142">
                  <c:v>2.7987271213293048</c:v>
                </c:pt>
                <c:pt idx="143">
                  <c:v>2.5223166992489672</c:v>
                </c:pt>
                <c:pt idx="144">
                  <c:v>2.2455953737579071</c:v>
                </c:pt>
                <c:pt idx="145">
                  <c:v>1.9685625309199513</c:v>
                </c:pt>
                <c:pt idx="146">
                  <c:v>1.6912175567991397</c:v>
                </c:pt>
                <c:pt idx="147">
                  <c:v>1.4135598374597147</c:v>
                </c:pt>
                <c:pt idx="148">
                  <c:v>1.1355887589655078</c:v>
                </c:pt>
                <c:pt idx="149">
                  <c:v>1.0854666666666668</c:v>
                </c:pt>
                <c:pt idx="150">
                  <c:v>1.0854666666666668</c:v>
                </c:pt>
                <c:pt idx="151">
                  <c:v>1.0854666666666668</c:v>
                </c:pt>
                <c:pt idx="152">
                  <c:v>1.0854666666666668</c:v>
                </c:pt>
                <c:pt idx="153">
                  <c:v>1.0854666666666668</c:v>
                </c:pt>
                <c:pt idx="154">
                  <c:v>1.0854666666666668</c:v>
                </c:pt>
                <c:pt idx="155">
                  <c:v>1.0854666666666668</c:v>
                </c:pt>
                <c:pt idx="156">
                  <c:v>1.0854666666666668</c:v>
                </c:pt>
                <c:pt idx="157">
                  <c:v>1.0854666666666668</c:v>
                </c:pt>
                <c:pt idx="158">
                  <c:v>1.0854666666666668</c:v>
                </c:pt>
                <c:pt idx="159">
                  <c:v>1.0854666666666668</c:v>
                </c:pt>
                <c:pt idx="160">
                  <c:v>1.0854666666666668</c:v>
                </c:pt>
                <c:pt idx="161">
                  <c:v>1.0854666666666668</c:v>
                </c:pt>
                <c:pt idx="162">
                  <c:v>1.0854666666666668</c:v>
                </c:pt>
                <c:pt idx="163">
                  <c:v>1.0854666666666668</c:v>
                </c:pt>
                <c:pt idx="164">
                  <c:v>1.0854666666666668</c:v>
                </c:pt>
                <c:pt idx="165">
                  <c:v>1.0854666666666668</c:v>
                </c:pt>
                <c:pt idx="166">
                  <c:v>1.0854666666666668</c:v>
                </c:pt>
                <c:pt idx="167">
                  <c:v>1.0854666666666668</c:v>
                </c:pt>
                <c:pt idx="168">
                  <c:v>1.0854666666666668</c:v>
                </c:pt>
                <c:pt idx="169">
                  <c:v>1.0854666666666668</c:v>
                </c:pt>
                <c:pt idx="170">
                  <c:v>1.0854666666666668</c:v>
                </c:pt>
                <c:pt idx="171">
                  <c:v>1.0854666666666668</c:v>
                </c:pt>
                <c:pt idx="172">
                  <c:v>1.0854666666666668</c:v>
                </c:pt>
                <c:pt idx="173">
                  <c:v>1.0854666666666668</c:v>
                </c:pt>
                <c:pt idx="174">
                  <c:v>1.0854666666666668</c:v>
                </c:pt>
                <c:pt idx="175">
                  <c:v>1.0854666666666668</c:v>
                </c:pt>
                <c:pt idx="176">
                  <c:v>1.0854666666666668</c:v>
                </c:pt>
                <c:pt idx="177">
                  <c:v>1.0854666666666668</c:v>
                </c:pt>
                <c:pt idx="178">
                  <c:v>1.0854666666666668</c:v>
                </c:pt>
                <c:pt idx="179">
                  <c:v>1.0854666666666668</c:v>
                </c:pt>
                <c:pt idx="180">
                  <c:v>1.0854666666666668</c:v>
                </c:pt>
                <c:pt idx="181">
                  <c:v>1.0854666666666668</c:v>
                </c:pt>
                <c:pt idx="182">
                  <c:v>1.0854666666666668</c:v>
                </c:pt>
                <c:pt idx="183">
                  <c:v>1.0854666666666668</c:v>
                </c:pt>
                <c:pt idx="184">
                  <c:v>1.0854666666666668</c:v>
                </c:pt>
                <c:pt idx="185">
                  <c:v>1.0854666666666668</c:v>
                </c:pt>
                <c:pt idx="186">
                  <c:v>1.0854666666666668</c:v>
                </c:pt>
                <c:pt idx="187">
                  <c:v>1.0854666666666668</c:v>
                </c:pt>
                <c:pt idx="188">
                  <c:v>1.0854666666666668</c:v>
                </c:pt>
                <c:pt idx="189">
                  <c:v>1.0854666666666668</c:v>
                </c:pt>
                <c:pt idx="190">
                  <c:v>1.0854666666666668</c:v>
                </c:pt>
                <c:pt idx="191">
                  <c:v>1.0854666666666668</c:v>
                </c:pt>
                <c:pt idx="192">
                  <c:v>1.0854666666666668</c:v>
                </c:pt>
                <c:pt idx="193">
                  <c:v>1.0854666666666668</c:v>
                </c:pt>
                <c:pt idx="194">
                  <c:v>1.0854666666666668</c:v>
                </c:pt>
                <c:pt idx="195">
                  <c:v>1.0854666666666668</c:v>
                </c:pt>
                <c:pt idx="196">
                  <c:v>1.0854666666666668</c:v>
                </c:pt>
                <c:pt idx="197">
                  <c:v>1.0854666666666668</c:v>
                </c:pt>
                <c:pt idx="198">
                  <c:v>1.0854666666666668</c:v>
                </c:pt>
                <c:pt idx="199">
                  <c:v>1.0854666666666668</c:v>
                </c:pt>
                <c:pt idx="200">
                  <c:v>1.0854666666666668</c:v>
                </c:pt>
                <c:pt idx="201">
                  <c:v>1.0854666666666668</c:v>
                </c:pt>
                <c:pt idx="202">
                  <c:v>1.0854666666666668</c:v>
                </c:pt>
                <c:pt idx="203">
                  <c:v>1.0854666666666668</c:v>
                </c:pt>
                <c:pt idx="204">
                  <c:v>1.0854666666666668</c:v>
                </c:pt>
                <c:pt idx="205">
                  <c:v>1.0854666666666668</c:v>
                </c:pt>
                <c:pt idx="206">
                  <c:v>1.0854666666666668</c:v>
                </c:pt>
                <c:pt idx="207">
                  <c:v>1.0854666666666668</c:v>
                </c:pt>
                <c:pt idx="208">
                  <c:v>1.0854666666666668</c:v>
                </c:pt>
                <c:pt idx="209">
                  <c:v>1.0854666666666668</c:v>
                </c:pt>
                <c:pt idx="210">
                  <c:v>1.0854666666666668</c:v>
                </c:pt>
                <c:pt idx="211">
                  <c:v>1.0854666666666668</c:v>
                </c:pt>
                <c:pt idx="212">
                  <c:v>1.0854666666666668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BC-4B8B-836F-4C9E3FA2E265}"/>
            </c:ext>
          </c:extLst>
        </c:ser>
        <c:ser>
          <c:idx val="1"/>
          <c:order val="1"/>
          <c:tx>
            <c:v>Wärmepumpen Maximalleistung</c:v>
          </c:tx>
          <c:spPr>
            <a:ln w="25400" cap="flat" cmpd="dbl" algn="ctr">
              <a:solidFill>
                <a:schemeClr val="accent2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Leistungsdaten!$Z$2:$Z$214</c:f>
              <c:numCache>
                <c:formatCode>0.0</c:formatCode>
                <c:ptCount val="213"/>
                <c:pt idx="0">
                  <c:v>-21.273125385891799</c:v>
                </c:pt>
                <c:pt idx="1">
                  <c:v>-21.055498403839401</c:v>
                </c:pt>
                <c:pt idx="2">
                  <c:v>-20.837622384991501</c:v>
                </c:pt>
                <c:pt idx="3">
                  <c:v>-20.619497138735898</c:v>
                </c:pt>
                <c:pt idx="4">
                  <c:v>-20.404762245889501</c:v>
                </c:pt>
                <c:pt idx="5">
                  <c:v>-20.186173670742399</c:v>
                </c:pt>
                <c:pt idx="6">
                  <c:v>-19.967334986461601</c:v>
                </c:pt>
                <c:pt idx="7">
                  <c:v>-19.748246120861001</c:v>
                </c:pt>
                <c:pt idx="8">
                  <c:v>-19.532708227187999</c:v>
                </c:pt>
                <c:pt idx="9">
                  <c:v>-19.3131529450337</c:v>
                </c:pt>
                <c:pt idx="10">
                  <c:v>-19.093346887306101</c:v>
                </c:pt>
                <c:pt idx="11">
                  <c:v>-18.8732900950078</c:v>
                </c:pt>
                <c:pt idx="12">
                  <c:v>-18.656941050300802</c:v>
                </c:pt>
                <c:pt idx="13">
                  <c:v>-18.436415330935102</c:v>
                </c:pt>
                <c:pt idx="14">
                  <c:v>-18.215638555409999</c:v>
                </c:pt>
                <c:pt idx="15">
                  <c:v>-17.9946108735443</c:v>
                </c:pt>
                <c:pt idx="16">
                  <c:v>-17.777443125960598</c:v>
                </c:pt>
                <c:pt idx="17">
                  <c:v>-17.5559445465457</c:v>
                </c:pt>
                <c:pt idx="18">
                  <c:v>-17.334194999492901</c:v>
                </c:pt>
                <c:pt idx="19">
                  <c:v>-17.112194739917999</c:v>
                </c:pt>
                <c:pt idx="20">
                  <c:v>-16.8899440532103</c:v>
                </c:pt>
                <c:pt idx="21">
                  <c:v>-16.667443254913302</c:v>
                </c:pt>
                <c:pt idx="22">
                  <c:v>-16.444692690619</c:v>
                </c:pt>
                <c:pt idx="23">
                  <c:v>-16.226032196758201</c:v>
                </c:pt>
                <c:pt idx="24">
                  <c:v>-16.002809110356502</c:v>
                </c:pt>
                <c:pt idx="25">
                  <c:v>-15.779336662863599</c:v>
                </c:pt>
                <c:pt idx="26">
                  <c:v>-15.5556153011766</c:v>
                </c:pt>
                <c:pt idx="27">
                  <c:v>-15.3316455018212</c:v>
                </c:pt>
                <c:pt idx="28">
                  <c:v>-15.107427770923</c:v>
                </c:pt>
                <c:pt idx="29">
                  <c:v>-14.882962644191499</c:v>
                </c:pt>
                <c:pt idx="30">
                  <c:v>-14.6627901638183</c:v>
                </c:pt>
                <c:pt idx="31">
                  <c:v>-14.4424497970166</c:v>
                </c:pt>
                <c:pt idx="32">
                  <c:v>-14.221941442569699</c:v>
                </c:pt>
                <c:pt idx="33">
                  <c:v>-14.0012649978925</c:v>
                </c:pt>
                <c:pt idx="34">
                  <c:v>-13.7804203589683</c:v>
                </c:pt>
                <c:pt idx="35">
                  <c:v>-13.5594074202911</c:v>
                </c:pt>
                <c:pt idx="36">
                  <c:v>-13.3382260748098</c:v>
                </c:pt>
                <c:pt idx="37">
                  <c:v>-13.1168762138772</c:v>
                </c:pt>
                <c:pt idx="38">
                  <c:v>-12.8953577272014</c:v>
                </c:pt>
                <c:pt idx="39">
                  <c:v>-12.673670502801601</c:v>
                </c:pt>
                <c:pt idx="40">
                  <c:v>-12.440650840586301</c:v>
                </c:pt>
                <c:pt idx="41">
                  <c:v>-12.200982111916201</c:v>
                </c:pt>
                <c:pt idx="42">
                  <c:v>-11.9610733677961</c:v>
                </c:pt>
                <c:pt idx="43">
                  <c:v>-11.7209240147308</c:v>
                </c:pt>
                <c:pt idx="44">
                  <c:v>-11.4805334592252</c:v>
                </c:pt>
                <c:pt idx="45">
                  <c:v>-11.239901107784201</c:v>
                </c:pt>
                <c:pt idx="46">
                  <c:v>-10.9990263669127</c:v>
                </c:pt>
                <c:pt idx="47">
                  <c:v>-10.7579086431156</c:v>
                </c:pt>
                <c:pt idx="48">
                  <c:v>-10.5165473428978</c:v>
                </c:pt>
                <c:pt idx="49">
                  <c:v>-10.274941872764201</c:v>
                </c:pt>
                <c:pt idx="50">
                  <c:v>-10.0330916392198</c:v>
                </c:pt>
                <c:pt idx="51">
                  <c:v>-9.7909960487693795</c:v>
                </c:pt>
                <c:pt idx="52">
                  <c:v>-9.5486545079178509</c:v>
                </c:pt>
                <c:pt idx="53">
                  <c:v>-9.3060664231701296</c:v>
                </c:pt>
                <c:pt idx="54">
                  <c:v>-9.0632312010311296</c:v>
                </c:pt>
                <c:pt idx="55">
                  <c:v>-8.8201482480057596</c:v>
                </c:pt>
                <c:pt idx="56">
                  <c:v>-8.5768169705988999</c:v>
                </c:pt>
                <c:pt idx="57">
                  <c:v>-8.3332367753154699</c:v>
                </c:pt>
                <c:pt idx="58">
                  <c:v>-8.0894070686603694</c:v>
                </c:pt>
                <c:pt idx="59">
                  <c:v>-7.8453272571384902</c:v>
                </c:pt>
                <c:pt idx="60">
                  <c:v>-7.6009967472547499</c:v>
                </c:pt>
                <c:pt idx="61">
                  <c:v>-7.3564149455140297</c:v>
                </c:pt>
                <c:pt idx="62">
                  <c:v>-7.1115812584212499</c:v>
                </c:pt>
                <c:pt idx="63">
                  <c:v>-6.8664950924813004</c:v>
                </c:pt>
                <c:pt idx="64">
                  <c:v>-6.62115585419909</c:v>
                </c:pt>
                <c:pt idx="65">
                  <c:v>-6.3755629500795097</c:v>
                </c:pt>
                <c:pt idx="66">
                  <c:v>-6.1297157866274796</c:v>
                </c:pt>
                <c:pt idx="67">
                  <c:v>-5.8836137703478899</c:v>
                </c:pt>
                <c:pt idx="68">
                  <c:v>-5.6372563077456297</c:v>
                </c:pt>
                <c:pt idx="69">
                  <c:v>-5.3906428053256299</c:v>
                </c:pt>
                <c:pt idx="70">
                  <c:v>-5.1437726695927699</c:v>
                </c:pt>
                <c:pt idx="71">
                  <c:v>-4.8966453070519602</c:v>
                </c:pt>
                <c:pt idx="72">
                  <c:v>-4.6492601242080998</c:v>
                </c:pt>
                <c:pt idx="73">
                  <c:v>-4.4016165275660901</c:v>
                </c:pt>
                <c:pt idx="74">
                  <c:v>-4.1537139236308303</c:v>
                </c:pt>
                <c:pt idx="75">
                  <c:v>-3.9055517189072302</c:v>
                </c:pt>
                <c:pt idx="76">
                  <c:v>-3.6571293199001902</c:v>
                </c:pt>
                <c:pt idx="77">
                  <c:v>-3.4084461331145999</c:v>
                </c:pt>
                <c:pt idx="78">
                  <c:v>-3.1595015650553702</c:v>
                </c:pt>
                <c:pt idx="79">
                  <c:v>-2.9102950222274102</c:v>
                </c:pt>
                <c:pt idx="80">
                  <c:v>-2.6608259111356101</c:v>
                </c:pt>
                <c:pt idx="81">
                  <c:v>-2.4110936382848802</c:v>
                </c:pt>
                <c:pt idx="82">
                  <c:v>-2.1610976101801098</c:v>
                </c:pt>
                <c:pt idx="83">
                  <c:v>-1.91083723332621</c:v>
                </c:pt>
                <c:pt idx="84">
                  <c:v>-1.66031191422808</c:v>
                </c:pt>
                <c:pt idx="85">
                  <c:v>-1.40952105939062</c:v>
                </c:pt>
                <c:pt idx="86">
                  <c:v>-1.1584640753187401</c:v>
                </c:pt>
                <c:pt idx="87">
                  <c:v>-0.90714036851733304</c:v>
                </c:pt>
                <c:pt idx="88">
                  <c:v>-0.65554934549130195</c:v>
                </c:pt>
                <c:pt idx="89">
                  <c:v>-0.40369041274555001</c:v>
                </c:pt>
                <c:pt idx="90">
                  <c:v>-0.15156297678498001</c:v>
                </c:pt>
                <c:pt idx="91">
                  <c:v>0.10083355588550701</c:v>
                </c:pt>
                <c:pt idx="92">
                  <c:v>0.35349977876101402</c:v>
                </c:pt>
                <c:pt idx="93">
                  <c:v>0.60643628533663196</c:v>
                </c:pt>
                <c:pt idx="94">
                  <c:v>0.85964366910746404</c:v>
                </c:pt>
                <c:pt idx="95">
                  <c:v>1.1131225235686</c:v>
                </c:pt>
                <c:pt idx="96">
                  <c:v>1.3668734422151601</c:v>
                </c:pt>
                <c:pt idx="97">
                  <c:v>1.62089701854221</c:v>
                </c:pt>
                <c:pt idx="98">
                  <c:v>1.87519384604488</c:v>
                </c:pt>
                <c:pt idx="99">
                  <c:v>2.1297645182182401</c:v>
                </c:pt>
                <c:pt idx="100">
                  <c:v>2.3846096285574099</c:v>
                </c:pt>
                <c:pt idx="101">
                  <c:v>2.63972977055748</c:v>
                </c:pt>
                <c:pt idx="102">
                  <c:v>2.8951255377135601</c:v>
                </c:pt>
                <c:pt idx="103">
                  <c:v>3.15079752352072</c:v>
                </c:pt>
                <c:pt idx="104">
                  <c:v>3.4067463214740799</c:v>
                </c:pt>
                <c:pt idx="105">
                  <c:v>3.6629725250687399</c:v>
                </c:pt>
                <c:pt idx="106">
                  <c:v>3.9194767277997902</c:v>
                </c:pt>
                <c:pt idx="107">
                  <c:v>4.1762595231623303</c:v>
                </c:pt>
                <c:pt idx="108">
                  <c:v>4.4333215046514498</c:v>
                </c:pt>
                <c:pt idx="109">
                  <c:v>4.6906632657622698</c:v>
                </c:pt>
                <c:pt idx="110">
                  <c:v>4.9482853999898699</c:v>
                </c:pt>
                <c:pt idx="111">
                  <c:v>5.2061885008293496</c:v>
                </c:pt>
                <c:pt idx="112">
                  <c:v>5.4643731617758204</c:v>
                </c:pt>
                <c:pt idx="113">
                  <c:v>5.7228399763243498</c:v>
                </c:pt>
                <c:pt idx="114">
                  <c:v>5.9815895379700796</c:v>
                </c:pt>
                <c:pt idx="115">
                  <c:v>6.2406224402080799</c:v>
                </c:pt>
                <c:pt idx="116">
                  <c:v>6.4999392765334498</c:v>
                </c:pt>
                <c:pt idx="117">
                  <c:v>6.7595406404412897</c:v>
                </c:pt>
                <c:pt idx="118">
                  <c:v>7.0194271254267102</c:v>
                </c:pt>
                <c:pt idx="119">
                  <c:v>7.2795993249848001</c:v>
                </c:pt>
                <c:pt idx="120">
                  <c:v>7.5400578326106604</c:v>
                </c:pt>
                <c:pt idx="121">
                  <c:v>7.8008032417993904</c:v>
                </c:pt>
                <c:pt idx="122">
                  <c:v>8.0618361460460708</c:v>
                </c:pt>
                <c:pt idx="123">
                  <c:v>8.3231571388458203</c:v>
                </c:pt>
                <c:pt idx="124">
                  <c:v>8.5847668136937294</c:v>
                </c:pt>
                <c:pt idx="125">
                  <c:v>8.8466657640849</c:v>
                </c:pt>
                <c:pt idx="126">
                  <c:v>9.1088545835144306</c:v>
                </c:pt>
                <c:pt idx="127">
                  <c:v>9.3713338654774194</c:v>
                </c:pt>
                <c:pt idx="128">
                  <c:v>9.6341042034689597</c:v>
                </c:pt>
                <c:pt idx="129">
                  <c:v>9.8971661909841497</c:v>
                </c:pt>
                <c:pt idx="130">
                  <c:v>10.160520421517999</c:v>
                </c:pt>
                <c:pt idx="131">
                  <c:v>10.4241674885658</c:v>
                </c:pt>
                <c:pt idx="132">
                  <c:v>10.688107985622599</c:v>
                </c:pt>
                <c:pt idx="133">
                  <c:v>10.952342506183401</c:v>
                </c:pt>
                <c:pt idx="134">
                  <c:v>11.2168716437433</c:v>
                </c:pt>
                <c:pt idx="135">
                  <c:v>11.481695991797499</c:v>
                </c:pt>
                <c:pt idx="136">
                  <c:v>11.746816143841</c:v>
                </c:pt>
                <c:pt idx="137">
                  <c:v>12.012232693368899</c:v>
                </c:pt>
                <c:pt idx="138">
                  <c:v>12.277946233876399</c:v>
                </c:pt>
                <c:pt idx="139">
                  <c:v>12.543957358858499</c:v>
                </c:pt>
                <c:pt idx="140">
                  <c:v>12.810266661810401</c:v>
                </c:pt>
                <c:pt idx="141">
                  <c:v>13.076874736227101</c:v>
                </c:pt>
                <c:pt idx="142">
                  <c:v>13.3437821756037</c:v>
                </c:pt>
                <c:pt idx="143">
                  <c:v>13.610989573435401</c:v>
                </c:pt>
                <c:pt idx="144">
                  <c:v>13.878497523217099</c:v>
                </c:pt>
                <c:pt idx="145">
                  <c:v>14.1463066184441</c:v>
                </c:pt>
                <c:pt idx="146">
                  <c:v>14.414417452611501</c:v>
                </c:pt>
                <c:pt idx="147">
                  <c:v>14.682830619214201</c:v>
                </c:pt>
                <c:pt idx="148">
                  <c:v>14.9515467117475</c:v>
                </c:pt>
                <c:pt idx="149">
                  <c:v>15.2205663237064</c:v>
                </c:pt>
                <c:pt idx="150">
                  <c:v>15.489890048586</c:v>
                </c:pt>
                <c:pt idx="151">
                  <c:v>15.7595184798814</c:v>
                </c:pt>
                <c:pt idx="152">
                  <c:v>16.029452211087701</c:v>
                </c:pt>
                <c:pt idx="153">
                  <c:v>16.299691835700099</c:v>
                </c:pt>
                <c:pt idx="154">
                  <c:v>16.570237947213499</c:v>
                </c:pt>
                <c:pt idx="155">
                  <c:v>16.841091139123201</c:v>
                </c:pt>
                <c:pt idx="156">
                  <c:v>17.112252004924201</c:v>
                </c:pt>
                <c:pt idx="157">
                  <c:v>17.3837211381115</c:v>
                </c:pt>
                <c:pt idx="158">
                  <c:v>17.655499132180399</c:v>
                </c:pt>
                <c:pt idx="159">
                  <c:v>17.927586580625899</c:v>
                </c:pt>
                <c:pt idx="160">
                  <c:v>18.1999840769431</c:v>
                </c:pt>
                <c:pt idx="161">
                  <c:v>18.472692214626999</c:v>
                </c:pt>
                <c:pt idx="162">
                  <c:v>18.745711587172899</c:v>
                </c:pt>
                <c:pt idx="163">
                  <c:v>19.019042788075801</c:v>
                </c:pt>
                <c:pt idx="164">
                  <c:v>19.292686410830701</c:v>
                </c:pt>
                <c:pt idx="165">
                  <c:v>19.5666430489329</c:v>
                </c:pt>
                <c:pt idx="166">
                  <c:v>19.8409132958773</c:v>
                </c:pt>
                <c:pt idx="167">
                  <c:v>20.1154977451591</c:v>
                </c:pt>
                <c:pt idx="168">
                  <c:v>20.390396990273501</c:v>
                </c:pt>
                <c:pt idx="169">
                  <c:v>20.6656116247154</c:v>
                </c:pt>
                <c:pt idx="170">
                  <c:v>20.9411422419799</c:v>
                </c:pt>
                <c:pt idx="171">
                  <c:v>21.216989435562301</c:v>
                </c:pt>
                <c:pt idx="172">
                  <c:v>21.493153798957501</c:v>
                </c:pt>
                <c:pt idx="173">
                  <c:v>21.769635925660701</c:v>
                </c:pt>
                <c:pt idx="174">
                  <c:v>22.046436409167001</c:v>
                </c:pt>
                <c:pt idx="175">
                  <c:v>22.323555842971501</c:v>
                </c:pt>
                <c:pt idx="176">
                  <c:v>22.600994820569198</c:v>
                </c:pt>
                <c:pt idx="177">
                  <c:v>22.8787539354554</c:v>
                </c:pt>
                <c:pt idx="178">
                  <c:v>23.156833781124899</c:v>
                </c:pt>
                <c:pt idx="179">
                  <c:v>23.435234951073099</c:v>
                </c:pt>
                <c:pt idx="180">
                  <c:v>23.7139580387949</c:v>
                </c:pt>
                <c:pt idx="181">
                  <c:v>23.993003637785499</c:v>
                </c:pt>
                <c:pt idx="182">
                  <c:v>24.272372341539899</c:v>
                </c:pt>
                <c:pt idx="183">
                  <c:v>24.552064743553299</c:v>
                </c:pt>
                <c:pt idx="184">
                  <c:v>24.832081437320799</c:v>
                </c:pt>
                <c:pt idx="185">
                  <c:v>25.112423016337399</c:v>
                </c:pt>
                <c:pt idx="186">
                  <c:v>25.3930900740982</c:v>
                </c:pt>
                <c:pt idx="187">
                  <c:v>25.674083204098501</c:v>
                </c:pt>
                <c:pt idx="188">
                  <c:v>25.955402999833101</c:v>
                </c:pt>
                <c:pt idx="189">
                  <c:v>26.2370500547974</c:v>
                </c:pt>
                <c:pt idx="190">
                  <c:v>26.519024962486199</c:v>
                </c:pt>
                <c:pt idx="191">
                  <c:v>26.801328316394901</c:v>
                </c:pt>
                <c:pt idx="192">
                  <c:v>27.0839607100183</c:v>
                </c:pt>
                <c:pt idx="193">
                  <c:v>27.366922736851699</c:v>
                </c:pt>
                <c:pt idx="194">
                  <c:v>27.6502149903902</c:v>
                </c:pt>
                <c:pt idx="195">
                  <c:v>27.9338380641288</c:v>
                </c:pt>
                <c:pt idx="196">
                  <c:v>28.217792551562599</c:v>
                </c:pt>
                <c:pt idx="197">
                  <c:v>28.502079046186701</c:v>
                </c:pt>
                <c:pt idx="198">
                  <c:v>28.786698141496299</c:v>
                </c:pt>
                <c:pt idx="199">
                  <c:v>29.071650430986502</c:v>
                </c:pt>
                <c:pt idx="200">
                  <c:v>29.356936508152199</c:v>
                </c:pt>
                <c:pt idx="201">
                  <c:v>29.642556966488701</c:v>
                </c:pt>
                <c:pt idx="202">
                  <c:v>29.928512399491002</c:v>
                </c:pt>
                <c:pt idx="203">
                  <c:v>30.214803400654301</c:v>
                </c:pt>
                <c:pt idx="204">
                  <c:v>30.501430563473601</c:v>
                </c:pt>
                <c:pt idx="205">
                  <c:v>30.788394481444001</c:v>
                </c:pt>
                <c:pt idx="206">
                  <c:v>31.0756957480606</c:v>
                </c:pt>
                <c:pt idx="207">
                  <c:v>31.363334956818498</c:v>
                </c:pt>
                <c:pt idx="208">
                  <c:v>31.651312701212898</c:v>
                </c:pt>
                <c:pt idx="209">
                  <c:v>31.939629574738699</c:v>
                </c:pt>
                <c:pt idx="210">
                  <c:v>32.228286170891202</c:v>
                </c:pt>
                <c:pt idx="211">
                  <c:v>32.517283083165403</c:v>
                </c:pt>
                <c:pt idx="212">
                  <c:v>32.806620905056398</c:v>
                </c:pt>
              </c:numCache>
            </c:numRef>
          </c:xVal>
          <c:yVal>
            <c:numRef>
              <c:f>Leistungsdaten!$AA$2:$AA$214</c:f>
              <c:numCache>
                <c:formatCode>0.0</c:formatCode>
                <c:ptCount val="213"/>
                <c:pt idx="0">
                  <c:v>21.7527492813098</c:v>
                </c:pt>
                <c:pt idx="1">
                  <c:v>21.941334298011402</c:v>
                </c:pt>
                <c:pt idx="2">
                  <c:v>22.131031413354801</c:v>
                </c:pt>
                <c:pt idx="3">
                  <c:v>22.321834209816</c:v>
                </c:pt>
                <c:pt idx="4">
                  <c:v>22.4508805680527</c:v>
                </c:pt>
                <c:pt idx="5">
                  <c:v>22.643757639963301</c:v>
                </c:pt>
                <c:pt idx="6">
                  <c:v>22.837724879110102</c:v>
                </c:pt>
                <c:pt idx="7">
                  <c:v>23.032774574626799</c:v>
                </c:pt>
                <c:pt idx="8">
                  <c:v>23.165319779573199</c:v>
                </c:pt>
                <c:pt idx="9">
                  <c:v>23.362411586273801</c:v>
                </c:pt>
                <c:pt idx="10">
                  <c:v>23.560566767007401</c:v>
                </c:pt>
                <c:pt idx="11">
                  <c:v>23.759776231794898</c:v>
                </c:pt>
                <c:pt idx="12">
                  <c:v>23.8957842044295</c:v>
                </c:pt>
                <c:pt idx="13">
                  <c:v>24.0969950331748</c:v>
                </c:pt>
                <c:pt idx="14">
                  <c:v>24.299237240896598</c:v>
                </c:pt>
                <c:pt idx="15">
                  <c:v>24.5025002668078</c:v>
                </c:pt>
                <c:pt idx="16">
                  <c:v>24.641921098195201</c:v>
                </c:pt>
                <c:pt idx="17">
                  <c:v>24.8471354902379</c:v>
                </c:pt>
                <c:pt idx="18">
                  <c:v>25.053343699180399</c:v>
                </c:pt>
                <c:pt idx="19">
                  <c:v>25.260533595301499</c:v>
                </c:pt>
                <c:pt idx="20">
                  <c:v>25.468692607039799</c:v>
                </c:pt>
                <c:pt idx="21">
                  <c:v>25.6778077140028</c:v>
                </c:pt>
                <c:pt idx="22">
                  <c:v>25.887865439877899</c:v>
                </c:pt>
                <c:pt idx="23">
                  <c:v>26.0333832313366</c:v>
                </c:pt>
                <c:pt idx="24">
                  <c:v>26.245273527193401</c:v>
                </c:pt>
                <c:pt idx="25">
                  <c:v>26.458071290121602</c:v>
                </c:pt>
                <c:pt idx="26">
                  <c:v>26.671761284426399</c:v>
                </c:pt>
                <c:pt idx="27">
                  <c:v>26.886327781962699</c:v>
                </c:pt>
                <c:pt idx="28">
                  <c:v>27.101754554387099</c:v>
                </c:pt>
                <c:pt idx="29">
                  <c:v>27.3180248652993</c:v>
                </c:pt>
                <c:pt idx="30">
                  <c:v>27.469337259907199</c:v>
                </c:pt>
                <c:pt idx="31">
                  <c:v>27.621122225821701</c:v>
                </c:pt>
                <c:pt idx="32">
                  <c:v>27.773371729467002</c:v>
                </c:pt>
                <c:pt idx="33">
                  <c:v>27.926077495377498</c:v>
                </c:pt>
                <c:pt idx="34">
                  <c:v>28.079231000516</c:v>
                </c:pt>
                <c:pt idx="35">
                  <c:v>28.2328234684561</c:v>
                </c:pt>
                <c:pt idx="36">
                  <c:v>28.386845863426501</c:v>
                </c:pt>
                <c:pt idx="37">
                  <c:v>28.541288884212499</c:v>
                </c:pt>
                <c:pt idx="38">
                  <c:v>28.6961429579125</c:v>
                </c:pt>
                <c:pt idx="39">
                  <c:v>28.8513982335447</c:v>
                </c:pt>
                <c:pt idx="40">
                  <c:v>29.000473936540299</c:v>
                </c:pt>
                <c:pt idx="41">
                  <c:v>29.1457156309231</c:v>
                </c:pt>
                <c:pt idx="42">
                  <c:v>29.290777530141099</c:v>
                </c:pt>
                <c:pt idx="43">
                  <c:v>29.435627335358301</c:v>
                </c:pt>
                <c:pt idx="44">
                  <c:v>29.5802316992778</c:v>
                </c:pt>
                <c:pt idx="45">
                  <c:v>29.724556194748001</c:v>
                </c:pt>
                <c:pt idx="46">
                  <c:v>29.868565282434599</c:v>
                </c:pt>
                <c:pt idx="47">
                  <c:v>30.012222277528402</c:v>
                </c:pt>
                <c:pt idx="48">
                  <c:v>30.1554893154618</c:v>
                </c:pt>
                <c:pt idx="49">
                  <c:v>30.298327316604102</c:v>
                </c:pt>
                <c:pt idx="50">
                  <c:v>30.440695949904299</c:v>
                </c:pt>
                <c:pt idx="51">
                  <c:v>30.582553595452101</c:v>
                </c:pt>
                <c:pt idx="52">
                  <c:v>30.723857305922099</c:v>
                </c:pt>
                <c:pt idx="53">
                  <c:v>30.864562766870499</c:v>
                </c:pt>
                <c:pt idx="54">
                  <c:v>31.0046242558487</c:v>
                </c:pt>
                <c:pt idx="55">
                  <c:v>31.1439946002989</c:v>
                </c:pt>
                <c:pt idx="56">
                  <c:v>31.282625134195801</c:v>
                </c:pt>
                <c:pt idx="57">
                  <c:v>31.420465653395599</c:v>
                </c:pt>
                <c:pt idx="58">
                  <c:v>31.557464369656799</c:v>
                </c:pt>
                <c:pt idx="59">
                  <c:v>31.6935678632891</c:v>
                </c:pt>
                <c:pt idx="60">
                  <c:v>31.8287210343934</c:v>
                </c:pt>
                <c:pt idx="61">
                  <c:v>31.962867052648601</c:v>
                </c:pt>
                <c:pt idx="62">
                  <c:v>32.095947305602003</c:v>
                </c:pt>
                <c:pt idx="63">
                  <c:v>32.227901345420399</c:v>
                </c:pt>
                <c:pt idx="64">
                  <c:v>32.358666834053601</c:v>
                </c:pt>
                <c:pt idx="65">
                  <c:v>32.488179486764899</c:v>
                </c:pt>
                <c:pt idx="66">
                  <c:v>32.616373013978901</c:v>
                </c:pt>
                <c:pt idx="67">
                  <c:v>32.743179061397001</c:v>
                </c:pt>
                <c:pt idx="68">
                  <c:v>32.8685271483278</c:v>
                </c:pt>
                <c:pt idx="69">
                  <c:v>32.992344604181298</c:v>
                </c:pt>
                <c:pt idx="70">
                  <c:v>33.114556503069501</c:v>
                </c:pt>
                <c:pt idx="71">
                  <c:v>33.235085596458603</c:v>
                </c:pt>
                <c:pt idx="72">
                  <c:v>33.353852243814799</c:v>
                </c:pt>
                <c:pt idx="73">
                  <c:v>33.470774341182398</c:v>
                </c:pt>
                <c:pt idx="74">
                  <c:v>33.585767247633697</c:v>
                </c:pt>
                <c:pt idx="75">
                  <c:v>33.698743709527001</c:v>
                </c:pt>
                <c:pt idx="76">
                  <c:v>33.809613782506503</c:v>
                </c:pt>
                <c:pt idx="77">
                  <c:v>33.918284751177403</c:v>
                </c:pt>
                <c:pt idx="78">
                  <c:v>34.024661046387202</c:v>
                </c:pt>
                <c:pt idx="79">
                  <c:v>34.128644160039499</c:v>
                </c:pt>
                <c:pt idx="80">
                  <c:v>34.230132557369998</c:v>
                </c:pt>
                <c:pt idx="81">
                  <c:v>34.3290215866053</c:v>
                </c:pt>
                <c:pt idx="82">
                  <c:v>34.425203385929301</c:v>
                </c:pt>
                <c:pt idx="83">
                  <c:v>34.518566787674203</c:v>
                </c:pt>
                <c:pt idx="84">
                  <c:v>34.608997219655201</c:v>
                </c:pt>
                <c:pt idx="85">
                  <c:v>34.6963766035622</c:v>
                </c:pt>
                <c:pt idx="86">
                  <c:v>34.780583250320497</c:v>
                </c:pt>
                <c:pt idx="87">
                  <c:v>34.861491752331403</c:v>
                </c:pt>
                <c:pt idx="88">
                  <c:v>34.9389728724965</c:v>
                </c:pt>
                <c:pt idx="89">
                  <c:v>35.012893429932703</c:v>
                </c:pt>
                <c:pt idx="90">
                  <c:v>35.083116182276001</c:v>
                </c:pt>
                <c:pt idx="91">
                  <c:v>35.271726604382501</c:v>
                </c:pt>
                <c:pt idx="92">
                  <c:v>35.650289982323599</c:v>
                </c:pt>
                <c:pt idx="93">
                  <c:v>36.039598207085199</c:v>
                </c:pt>
                <c:pt idx="94">
                  <c:v>36.440030540692</c:v>
                </c:pt>
                <c:pt idx="95">
                  <c:v>36.851978824436401</c:v>
                </c:pt>
                <c:pt idx="96">
                  <c:v>37.275847871299803</c:v>
                </c:pt>
                <c:pt idx="97">
                  <c:v>37.712055870231801</c:v>
                </c:pt>
                <c:pt idx="98">
                  <c:v>38.161034802636898</c:v>
                </c:pt>
                <c:pt idx="99">
                  <c:v>38.623230871435901</c:v>
                </c:pt>
                <c:pt idx="100">
                  <c:v>39.099104943074401</c:v>
                </c:pt>
                <c:pt idx="101">
                  <c:v>39.589133002865502</c:v>
                </c:pt>
                <c:pt idx="102">
                  <c:v>40</c:v>
                </c:pt>
                <c:pt idx="103">
                  <c:v>40</c:v>
                </c:pt>
                <c:pt idx="104">
                  <c:v>40</c:v>
                </c:pt>
                <c:pt idx="105">
                  <c:v>40</c:v>
                </c:pt>
                <c:pt idx="106">
                  <c:v>40</c:v>
                </c:pt>
                <c:pt idx="107">
                  <c:v>40</c:v>
                </c:pt>
                <c:pt idx="108">
                  <c:v>40</c:v>
                </c:pt>
                <c:pt idx="109">
                  <c:v>40</c:v>
                </c:pt>
                <c:pt idx="110">
                  <c:v>40</c:v>
                </c:pt>
                <c:pt idx="111">
                  <c:v>40</c:v>
                </c:pt>
                <c:pt idx="112">
                  <c:v>40</c:v>
                </c:pt>
                <c:pt idx="113">
                  <c:v>40</c:v>
                </c:pt>
                <c:pt idx="114">
                  <c:v>40</c:v>
                </c:pt>
                <c:pt idx="115">
                  <c:v>40</c:v>
                </c:pt>
                <c:pt idx="116">
                  <c:v>40</c:v>
                </c:pt>
                <c:pt idx="117">
                  <c:v>40</c:v>
                </c:pt>
                <c:pt idx="118">
                  <c:v>40</c:v>
                </c:pt>
                <c:pt idx="119">
                  <c:v>40</c:v>
                </c:pt>
                <c:pt idx="120">
                  <c:v>40</c:v>
                </c:pt>
                <c:pt idx="121">
                  <c:v>40</c:v>
                </c:pt>
                <c:pt idx="122">
                  <c:v>40</c:v>
                </c:pt>
                <c:pt idx="123">
                  <c:v>40</c:v>
                </c:pt>
                <c:pt idx="124">
                  <c:v>40</c:v>
                </c:pt>
                <c:pt idx="125">
                  <c:v>40</c:v>
                </c:pt>
                <c:pt idx="126">
                  <c:v>40</c:v>
                </c:pt>
                <c:pt idx="127">
                  <c:v>40</c:v>
                </c:pt>
                <c:pt idx="128">
                  <c:v>40</c:v>
                </c:pt>
                <c:pt idx="129">
                  <c:v>40</c:v>
                </c:pt>
                <c:pt idx="130">
                  <c:v>40</c:v>
                </c:pt>
                <c:pt idx="131">
                  <c:v>40</c:v>
                </c:pt>
                <c:pt idx="132">
                  <c:v>40</c:v>
                </c:pt>
                <c:pt idx="133">
                  <c:v>40</c:v>
                </c:pt>
                <c:pt idx="134">
                  <c:v>40</c:v>
                </c:pt>
                <c:pt idx="135">
                  <c:v>40</c:v>
                </c:pt>
                <c:pt idx="136">
                  <c:v>40</c:v>
                </c:pt>
                <c:pt idx="137">
                  <c:v>40</c:v>
                </c:pt>
                <c:pt idx="138">
                  <c:v>40</c:v>
                </c:pt>
                <c:pt idx="139">
                  <c:v>40</c:v>
                </c:pt>
                <c:pt idx="140">
                  <c:v>40</c:v>
                </c:pt>
                <c:pt idx="141">
                  <c:v>40</c:v>
                </c:pt>
                <c:pt idx="142">
                  <c:v>40</c:v>
                </c:pt>
                <c:pt idx="143">
                  <c:v>40</c:v>
                </c:pt>
                <c:pt idx="144">
                  <c:v>40</c:v>
                </c:pt>
                <c:pt idx="145">
                  <c:v>40</c:v>
                </c:pt>
                <c:pt idx="146">
                  <c:v>40</c:v>
                </c:pt>
                <c:pt idx="147">
                  <c:v>40</c:v>
                </c:pt>
                <c:pt idx="148">
                  <c:v>40</c:v>
                </c:pt>
                <c:pt idx="149">
                  <c:v>40</c:v>
                </c:pt>
                <c:pt idx="150">
                  <c:v>40</c:v>
                </c:pt>
                <c:pt idx="151">
                  <c:v>40</c:v>
                </c:pt>
                <c:pt idx="152">
                  <c:v>40</c:v>
                </c:pt>
                <c:pt idx="153">
                  <c:v>40</c:v>
                </c:pt>
                <c:pt idx="154">
                  <c:v>40</c:v>
                </c:pt>
                <c:pt idx="155">
                  <c:v>40</c:v>
                </c:pt>
                <c:pt idx="156">
                  <c:v>40</c:v>
                </c:pt>
                <c:pt idx="157">
                  <c:v>40</c:v>
                </c:pt>
                <c:pt idx="158">
                  <c:v>40</c:v>
                </c:pt>
                <c:pt idx="159">
                  <c:v>40</c:v>
                </c:pt>
                <c:pt idx="160">
                  <c:v>40</c:v>
                </c:pt>
                <c:pt idx="161">
                  <c:v>40</c:v>
                </c:pt>
                <c:pt idx="162">
                  <c:v>40</c:v>
                </c:pt>
                <c:pt idx="163">
                  <c:v>40</c:v>
                </c:pt>
                <c:pt idx="164">
                  <c:v>40</c:v>
                </c:pt>
                <c:pt idx="165">
                  <c:v>40</c:v>
                </c:pt>
                <c:pt idx="166">
                  <c:v>40</c:v>
                </c:pt>
                <c:pt idx="167">
                  <c:v>40</c:v>
                </c:pt>
                <c:pt idx="168">
                  <c:v>40</c:v>
                </c:pt>
                <c:pt idx="169">
                  <c:v>40</c:v>
                </c:pt>
                <c:pt idx="170">
                  <c:v>40</c:v>
                </c:pt>
                <c:pt idx="171">
                  <c:v>40</c:v>
                </c:pt>
                <c:pt idx="172">
                  <c:v>40</c:v>
                </c:pt>
                <c:pt idx="173">
                  <c:v>40</c:v>
                </c:pt>
                <c:pt idx="174">
                  <c:v>40</c:v>
                </c:pt>
                <c:pt idx="175">
                  <c:v>40</c:v>
                </c:pt>
                <c:pt idx="176">
                  <c:v>40</c:v>
                </c:pt>
                <c:pt idx="177">
                  <c:v>40</c:v>
                </c:pt>
                <c:pt idx="178">
                  <c:v>40</c:v>
                </c:pt>
                <c:pt idx="179">
                  <c:v>40</c:v>
                </c:pt>
                <c:pt idx="180">
                  <c:v>40</c:v>
                </c:pt>
                <c:pt idx="181">
                  <c:v>40</c:v>
                </c:pt>
                <c:pt idx="182">
                  <c:v>40</c:v>
                </c:pt>
                <c:pt idx="183">
                  <c:v>40</c:v>
                </c:pt>
                <c:pt idx="184">
                  <c:v>40</c:v>
                </c:pt>
                <c:pt idx="185">
                  <c:v>40</c:v>
                </c:pt>
                <c:pt idx="186">
                  <c:v>40</c:v>
                </c:pt>
                <c:pt idx="187">
                  <c:v>40</c:v>
                </c:pt>
                <c:pt idx="188">
                  <c:v>40</c:v>
                </c:pt>
                <c:pt idx="189">
                  <c:v>40</c:v>
                </c:pt>
                <c:pt idx="190">
                  <c:v>40</c:v>
                </c:pt>
                <c:pt idx="191">
                  <c:v>40</c:v>
                </c:pt>
                <c:pt idx="192">
                  <c:v>40</c:v>
                </c:pt>
                <c:pt idx="193">
                  <c:v>40</c:v>
                </c:pt>
                <c:pt idx="194">
                  <c:v>40</c:v>
                </c:pt>
                <c:pt idx="195">
                  <c:v>40</c:v>
                </c:pt>
                <c:pt idx="196">
                  <c:v>40</c:v>
                </c:pt>
                <c:pt idx="197">
                  <c:v>40</c:v>
                </c:pt>
                <c:pt idx="198">
                  <c:v>40</c:v>
                </c:pt>
                <c:pt idx="199">
                  <c:v>40</c:v>
                </c:pt>
                <c:pt idx="200">
                  <c:v>40</c:v>
                </c:pt>
                <c:pt idx="201">
                  <c:v>40</c:v>
                </c:pt>
                <c:pt idx="202">
                  <c:v>40</c:v>
                </c:pt>
                <c:pt idx="203">
                  <c:v>40</c:v>
                </c:pt>
                <c:pt idx="204">
                  <c:v>40</c:v>
                </c:pt>
                <c:pt idx="205">
                  <c:v>40</c:v>
                </c:pt>
                <c:pt idx="206">
                  <c:v>40</c:v>
                </c:pt>
                <c:pt idx="207">
                  <c:v>40</c:v>
                </c:pt>
                <c:pt idx="208">
                  <c:v>40</c:v>
                </c:pt>
                <c:pt idx="209">
                  <c:v>40</c:v>
                </c:pt>
                <c:pt idx="210">
                  <c:v>40</c:v>
                </c:pt>
                <c:pt idx="211">
                  <c:v>40</c:v>
                </c:pt>
                <c:pt idx="212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BC-4B8B-836F-4C9E3FA2E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297112"/>
        <c:axId val="540298752"/>
      </c:scatterChart>
      <c:valAx>
        <c:axId val="540297112"/>
        <c:scaling>
          <c:orientation val="minMax"/>
          <c:max val="20"/>
          <c:min val="-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1200"/>
                  <a:t>Tagesmitteltemperatur in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298752"/>
        <c:crosses val="autoZero"/>
        <c:crossBetween val="midCat"/>
      </c:valAx>
      <c:valAx>
        <c:axId val="5402987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 sz="1200"/>
                  <a:t>Heizleistung in kW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297112"/>
        <c:crosses val="max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Energiekosten EU-L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'Planungstool Heizlast'!$B$60</c:f>
              <c:numCache>
                <c:formatCode>0</c:formatCode>
                <c:ptCount val="1"/>
                <c:pt idx="0">
                  <c:v>2373.8473047570337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F2-412F-855C-0B31872DF740}"/>
            </c:ext>
          </c:extLst>
        </c:ser>
        <c:ser>
          <c:idx val="2"/>
          <c:order val="1"/>
          <c:tx>
            <c:v>Energiekosten Peletts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'Temperaturstunden profile'!$B$63</c:f>
              <c:numCache>
                <c:formatCode>0</c:formatCode>
                <c:ptCount val="1"/>
                <c:pt idx="0">
                  <c:v>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F2-412F-855C-0B31872DF740}"/>
            </c:ext>
          </c:extLst>
        </c:ser>
        <c:ser>
          <c:idx val="3"/>
          <c:order val="2"/>
          <c:tx>
            <c:v>Energiekosten Erdgas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'Temperaturstunden profile'!$B$62</c:f>
              <c:numCache>
                <c:formatCode>0</c:formatCode>
                <c:ptCount val="1"/>
                <c:pt idx="0">
                  <c:v>6333.333333333333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F2-412F-855C-0B31872DF740}"/>
            </c:ext>
          </c:extLst>
        </c:ser>
        <c:ser>
          <c:idx val="1"/>
          <c:order val="3"/>
          <c:tx>
            <c:v>Energiekosten Öl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'Temperaturstunden profile'!$B$61</c:f>
              <c:numCache>
                <c:formatCode>0</c:formatCode>
                <c:ptCount val="1"/>
                <c:pt idx="0">
                  <c:v>7900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F2-412F-855C-0B31872DF7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40297112"/>
        <c:axId val="540298752"/>
      </c:barChart>
      <c:catAx>
        <c:axId val="5402971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540298752"/>
        <c:crosses val="autoZero"/>
        <c:auto val="1"/>
        <c:lblAlgn val="ctr"/>
        <c:lblOffset val="100"/>
        <c:noMultiLvlLbl val="0"/>
      </c:catAx>
      <c:valAx>
        <c:axId val="5402987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Energiekosten in €/ Jahr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297112"/>
        <c:crosses val="max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34562784915045E-2"/>
          <c:y val="0.92093727843585382"/>
          <c:w val="0.9"/>
          <c:h val="5.36356353605678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Stunden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'Temperaturstunden profile'!$C$1</c:f>
              <c:strCache>
                <c:ptCount val="1"/>
                <c:pt idx="0">
                  <c:v>h warm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profile'!$C$2:$C$39</c:f>
              <c:numCache>
                <c:formatCode>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22</c:v>
                </c:pt>
                <c:pt idx="26">
                  <c:v>63</c:v>
                </c:pt>
                <c:pt idx="27">
                  <c:v>63</c:v>
                </c:pt>
                <c:pt idx="28">
                  <c:v>175</c:v>
                </c:pt>
                <c:pt idx="29">
                  <c:v>162</c:v>
                </c:pt>
                <c:pt idx="30">
                  <c:v>259</c:v>
                </c:pt>
                <c:pt idx="31">
                  <c:v>360</c:v>
                </c:pt>
                <c:pt idx="32">
                  <c:v>428</c:v>
                </c:pt>
                <c:pt idx="33">
                  <c:v>430</c:v>
                </c:pt>
                <c:pt idx="34">
                  <c:v>503</c:v>
                </c:pt>
                <c:pt idx="35">
                  <c:v>444</c:v>
                </c:pt>
                <c:pt idx="36">
                  <c:v>384</c:v>
                </c:pt>
                <c:pt idx="37">
                  <c:v>294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02-470D-A95D-8C2CFEB5BB43}"/>
            </c:ext>
          </c:extLst>
        </c:ser>
        <c:ser>
          <c:idx val="1"/>
          <c:order val="1"/>
          <c:tx>
            <c:strRef>
              <c:f>'Temperaturstunden profile'!$D$1</c:f>
              <c:strCache>
                <c:ptCount val="1"/>
                <c:pt idx="0">
                  <c:v>h mittel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profile'!$D$2:$D$39</c:f>
              <c:numCache>
                <c:formatCode>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25</c:v>
                </c:pt>
                <c:pt idx="14">
                  <c:v>23</c:v>
                </c:pt>
                <c:pt idx="15">
                  <c:v>24</c:v>
                </c:pt>
                <c:pt idx="16">
                  <c:v>27</c:v>
                </c:pt>
                <c:pt idx="17">
                  <c:v>68</c:v>
                </c:pt>
                <c:pt idx="18">
                  <c:v>91</c:v>
                </c:pt>
                <c:pt idx="19">
                  <c:v>89</c:v>
                </c:pt>
                <c:pt idx="20">
                  <c:v>165</c:v>
                </c:pt>
                <c:pt idx="21">
                  <c:v>173</c:v>
                </c:pt>
                <c:pt idx="22">
                  <c:v>240</c:v>
                </c:pt>
                <c:pt idx="23">
                  <c:v>280</c:v>
                </c:pt>
                <c:pt idx="24">
                  <c:v>320</c:v>
                </c:pt>
                <c:pt idx="25">
                  <c:v>357</c:v>
                </c:pt>
                <c:pt idx="26">
                  <c:v>356</c:v>
                </c:pt>
                <c:pt idx="27">
                  <c:v>303</c:v>
                </c:pt>
                <c:pt idx="28">
                  <c:v>330</c:v>
                </c:pt>
                <c:pt idx="29">
                  <c:v>326</c:v>
                </c:pt>
                <c:pt idx="30">
                  <c:v>348</c:v>
                </c:pt>
                <c:pt idx="31">
                  <c:v>335</c:v>
                </c:pt>
                <c:pt idx="32">
                  <c:v>315</c:v>
                </c:pt>
                <c:pt idx="33">
                  <c:v>215</c:v>
                </c:pt>
                <c:pt idx="34">
                  <c:v>169</c:v>
                </c:pt>
                <c:pt idx="35">
                  <c:v>151</c:v>
                </c:pt>
                <c:pt idx="36">
                  <c:v>105</c:v>
                </c:pt>
                <c:pt idx="37">
                  <c:v>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02-470D-A95D-8C2CFEB5BB43}"/>
            </c:ext>
          </c:extLst>
        </c:ser>
        <c:ser>
          <c:idx val="2"/>
          <c:order val="2"/>
          <c:tx>
            <c:strRef>
              <c:f>'Temperaturstunden profile'!$E$1</c:f>
              <c:strCache>
                <c:ptCount val="1"/>
                <c:pt idx="0">
                  <c:v>h kalt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profile'!$E$2:$E$39</c:f>
              <c:numCache>
                <c:formatCode>0</c:formatCode>
                <c:ptCount val="38"/>
                <c:pt idx="0">
                  <c:v>1</c:v>
                </c:pt>
                <c:pt idx="1">
                  <c:v>6</c:v>
                </c:pt>
                <c:pt idx="2">
                  <c:v>13</c:v>
                </c:pt>
                <c:pt idx="3">
                  <c:v>17</c:v>
                </c:pt>
                <c:pt idx="4">
                  <c:v>19</c:v>
                </c:pt>
                <c:pt idx="5">
                  <c:v>26</c:v>
                </c:pt>
                <c:pt idx="6">
                  <c:v>39</c:v>
                </c:pt>
                <c:pt idx="7">
                  <c:v>41</c:v>
                </c:pt>
                <c:pt idx="8">
                  <c:v>35</c:v>
                </c:pt>
                <c:pt idx="9">
                  <c:v>52</c:v>
                </c:pt>
                <c:pt idx="10">
                  <c:v>37</c:v>
                </c:pt>
                <c:pt idx="11">
                  <c:v>41</c:v>
                </c:pt>
                <c:pt idx="12">
                  <c:v>43</c:v>
                </c:pt>
                <c:pt idx="13">
                  <c:v>54</c:v>
                </c:pt>
                <c:pt idx="14">
                  <c:v>90</c:v>
                </c:pt>
                <c:pt idx="15">
                  <c:v>125</c:v>
                </c:pt>
                <c:pt idx="16">
                  <c:v>169</c:v>
                </c:pt>
                <c:pt idx="17">
                  <c:v>195</c:v>
                </c:pt>
                <c:pt idx="18">
                  <c:v>278</c:v>
                </c:pt>
                <c:pt idx="19">
                  <c:v>306</c:v>
                </c:pt>
                <c:pt idx="20">
                  <c:v>454</c:v>
                </c:pt>
                <c:pt idx="21">
                  <c:v>385</c:v>
                </c:pt>
                <c:pt idx="22">
                  <c:v>490</c:v>
                </c:pt>
                <c:pt idx="23">
                  <c:v>533</c:v>
                </c:pt>
                <c:pt idx="24">
                  <c:v>380</c:v>
                </c:pt>
                <c:pt idx="25">
                  <c:v>228</c:v>
                </c:pt>
                <c:pt idx="26">
                  <c:v>261</c:v>
                </c:pt>
                <c:pt idx="27">
                  <c:v>279</c:v>
                </c:pt>
                <c:pt idx="28">
                  <c:v>229</c:v>
                </c:pt>
                <c:pt idx="29">
                  <c:v>269</c:v>
                </c:pt>
                <c:pt idx="30">
                  <c:v>233</c:v>
                </c:pt>
                <c:pt idx="31">
                  <c:v>230</c:v>
                </c:pt>
                <c:pt idx="32">
                  <c:v>243</c:v>
                </c:pt>
                <c:pt idx="33">
                  <c:v>191</c:v>
                </c:pt>
                <c:pt idx="34">
                  <c:v>146</c:v>
                </c:pt>
                <c:pt idx="35">
                  <c:v>150</c:v>
                </c:pt>
                <c:pt idx="36">
                  <c:v>97</c:v>
                </c:pt>
                <c:pt idx="37">
                  <c:v>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02-470D-A95D-8C2CFEB5B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9050128"/>
        <c:axId val="378767896"/>
      </c:scatterChart>
      <c:valAx>
        <c:axId val="74905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8767896"/>
        <c:crosses val="autoZero"/>
        <c:crossBetween val="midCat"/>
      </c:valAx>
      <c:valAx>
        <c:axId val="378767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9050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Wärme</a:t>
            </a:r>
            <a:r>
              <a:rPr lang="de-AT" baseline="0"/>
              <a:t> 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'Temperaturstunden profile'!$F$1</c:f>
              <c:strCache>
                <c:ptCount val="1"/>
                <c:pt idx="0">
                  <c:v>Wärme warm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profile'!$F$2:$F$39</c:f>
              <c:numCache>
                <c:formatCode>0.000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3.078727459316816E-2</c:v>
                </c:pt>
                <c:pt idx="25">
                  <c:v>0.20964667937252604</c:v>
                </c:pt>
                <c:pt idx="26">
                  <c:v>0.55417094267702682</c:v>
                </c:pt>
                <c:pt idx="27">
                  <c:v>0.50799003078727456</c:v>
                </c:pt>
                <c:pt idx="28">
                  <c:v>1.2828031080486733</c:v>
                </c:pt>
                <c:pt idx="29">
                  <c:v>1.0687582465914089</c:v>
                </c:pt>
                <c:pt idx="30">
                  <c:v>1.5188388799296293</c:v>
                </c:pt>
                <c:pt idx="31">
                  <c:v>1.8472364755900896</c:v>
                </c:pt>
                <c:pt idx="32">
                  <c:v>1.8824219322679958</c:v>
                </c:pt>
                <c:pt idx="33">
                  <c:v>1.576015247031227</c:v>
                </c:pt>
                <c:pt idx="34">
                  <c:v>1.4748570590822461</c:v>
                </c:pt>
                <c:pt idx="35">
                  <c:v>0.97639642281190431</c:v>
                </c:pt>
                <c:pt idx="36">
                  <c:v>0.56296730684650353</c:v>
                </c:pt>
                <c:pt idx="37">
                  <c:v>0.21551092215217713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D3-401C-AB9D-542132853EFE}"/>
            </c:ext>
          </c:extLst>
        </c:ser>
        <c:ser>
          <c:idx val="1"/>
          <c:order val="1"/>
          <c:tx>
            <c:strRef>
              <c:f>'Temperaturstunden profile'!$G$1</c:f>
              <c:strCache>
                <c:ptCount val="1"/>
                <c:pt idx="0">
                  <c:v>Wärme mittel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profile'!$G$2:$G$39</c:f>
              <c:numCache>
                <c:formatCode>0.000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1.3935041269160682E-2</c:v>
                </c:pt>
                <c:pt idx="13">
                  <c:v>0.33497695358559326</c:v>
                </c:pt>
                <c:pt idx="14">
                  <c:v>0.29585164540679598</c:v>
                </c:pt>
                <c:pt idx="15">
                  <c:v>0.29585164540679598</c:v>
                </c:pt>
                <c:pt idx="16">
                  <c:v>0.3183620966877479</c:v>
                </c:pt>
                <c:pt idx="17">
                  <c:v>0.76535534355236368</c:v>
                </c:pt>
                <c:pt idx="18">
                  <c:v>0.97545288884124759</c:v>
                </c:pt>
                <c:pt idx="19">
                  <c:v>0.90631364562118122</c:v>
                </c:pt>
                <c:pt idx="20">
                  <c:v>1.5918104834387394</c:v>
                </c:pt>
                <c:pt idx="21">
                  <c:v>1.576267552792368</c:v>
                </c:pt>
                <c:pt idx="22">
                  <c:v>2.0580984028298852</c:v>
                </c:pt>
                <c:pt idx="23">
                  <c:v>2.2510451280951869</c:v>
                </c:pt>
                <c:pt idx="24">
                  <c:v>2.401114803301533</c:v>
                </c:pt>
                <c:pt idx="25">
                  <c:v>2.4874048665451816</c:v>
                </c:pt>
                <c:pt idx="26">
                  <c:v>2.2896344731482476</c:v>
                </c:pt>
                <c:pt idx="27">
                  <c:v>1.7863650980812518</c:v>
                </c:pt>
                <c:pt idx="28">
                  <c:v>1.7686783149319325</c:v>
                </c:pt>
                <c:pt idx="29">
                  <c:v>1.5725158109122093</c:v>
                </c:pt>
                <c:pt idx="30">
                  <c:v>1.492121342051667</c:v>
                </c:pt>
                <c:pt idx="31">
                  <c:v>1.2568335298531461</c:v>
                </c:pt>
                <c:pt idx="32">
                  <c:v>1.0129703076428342</c:v>
                </c:pt>
                <c:pt idx="33">
                  <c:v>0.5761603601672205</c:v>
                </c:pt>
                <c:pt idx="34">
                  <c:v>0.36231107299817772</c:v>
                </c:pt>
                <c:pt idx="35">
                  <c:v>0.24279129595883805</c:v>
                </c:pt>
                <c:pt idx="36">
                  <c:v>0.11255225640475935</c:v>
                </c:pt>
                <c:pt idx="37">
                  <c:v>3.966127130453425E-2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D3-401C-AB9D-542132853EFE}"/>
            </c:ext>
          </c:extLst>
        </c:ser>
        <c:ser>
          <c:idx val="2"/>
          <c:order val="2"/>
          <c:tx>
            <c:strRef>
              <c:f>'Temperaturstunden profile'!$H$1</c:f>
              <c:strCache>
                <c:ptCount val="1"/>
                <c:pt idx="0">
                  <c:v>wärme kalt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profile'!$B$2:$B$39</c:f>
              <c:numCache>
                <c:formatCode>0</c:formatCode>
                <c:ptCount val="38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profile'!$H$2:$H$39</c:f>
              <c:numCache>
                <c:formatCode>0.000</c:formatCode>
                <c:ptCount val="38"/>
                <c:pt idx="0">
                  <c:v>1.5513496742165685E-2</c:v>
                </c:pt>
                <c:pt idx="1">
                  <c:v>9.0631480967389003E-2</c:v>
                </c:pt>
                <c:pt idx="2">
                  <c:v>0.19106095987719843</c:v>
                </c:pt>
                <c:pt idx="3">
                  <c:v>0.24290869898917322</c:v>
                </c:pt>
                <c:pt idx="4">
                  <c:v>0.26372944461681663</c:v>
                </c:pt>
                <c:pt idx="5">
                  <c:v>0.3502784264415304</c:v>
                </c:pt>
                <c:pt idx="6">
                  <c:v>0.50949589300586251</c:v>
                </c:pt>
                <c:pt idx="7">
                  <c:v>0.51888564103401547</c:v>
                </c:pt>
                <c:pt idx="8">
                  <c:v>0.42866240998089389</c:v>
                </c:pt>
                <c:pt idx="9">
                  <c:v>0.61564087071541707</c:v>
                </c:pt>
                <c:pt idx="10">
                  <c:v>0.42294691118114869</c:v>
                </c:pt>
                <c:pt idx="11">
                  <c:v>0.45193265509414243</c:v>
                </c:pt>
                <c:pt idx="12">
                  <c:v>0.45642340415108512</c:v>
                </c:pt>
                <c:pt idx="13">
                  <c:v>0.55113738426114933</c:v>
                </c:pt>
                <c:pt idx="14">
                  <c:v>0.88181981481783889</c:v>
                </c:pt>
                <c:pt idx="15">
                  <c:v>1.1737185035191142</c:v>
                </c:pt>
                <c:pt idx="16">
                  <c:v>1.5178731812466317</c:v>
                </c:pt>
                <c:pt idx="17">
                  <c:v>1.6717833989254864</c:v>
                </c:pt>
                <c:pt idx="18">
                  <c:v>2.2698695233274</c:v>
                </c:pt>
                <c:pt idx="19">
                  <c:v>2.3735650015513499</c:v>
                </c:pt>
                <c:pt idx="20">
                  <c:v>3.3362182993941571</c:v>
                </c:pt>
                <c:pt idx="21">
                  <c:v>2.6719956888809056</c:v>
                </c:pt>
                <c:pt idx="22">
                  <c:v>3.2006793278573413</c:v>
                </c:pt>
                <c:pt idx="23">
                  <c:v>3.2639580645688064</c:v>
                </c:pt>
                <c:pt idx="24">
                  <c:v>2.171889543903196</c:v>
                </c:pt>
                <c:pt idx="25">
                  <c:v>1.2100527458889234</c:v>
                </c:pt>
                <c:pt idx="26">
                  <c:v>1.2786387314858665</c:v>
                </c:pt>
                <c:pt idx="27">
                  <c:v>1.2529189868870128</c:v>
                </c:pt>
                <c:pt idx="28">
                  <c:v>0.93489230367261622</c:v>
                </c:pt>
                <c:pt idx="29">
                  <c:v>0.98837304244166113</c:v>
                </c:pt>
                <c:pt idx="30">
                  <c:v>0.76097784019465364</c:v>
                </c:pt>
                <c:pt idx="31">
                  <c:v>0.65728236197070411</c:v>
                </c:pt>
                <c:pt idx="32">
                  <c:v>0.59522837500204129</c:v>
                </c:pt>
                <c:pt idx="33">
                  <c:v>0.38987866812547967</c:v>
                </c:pt>
                <c:pt idx="34">
                  <c:v>0.23841794993223051</c:v>
                </c:pt>
                <c:pt idx="35">
                  <c:v>0.18371246142038308</c:v>
                </c:pt>
                <c:pt idx="36">
                  <c:v>7.9200483367898492E-2</c:v>
                </c:pt>
                <c:pt idx="37">
                  <c:v>2.4903244770318602E-2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5D3-401C-AB9D-542132853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763960"/>
        <c:axId val="378762648"/>
      </c:scatterChart>
      <c:valAx>
        <c:axId val="378763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8762648"/>
        <c:crosses val="autoZero"/>
        <c:crossBetween val="midCat"/>
      </c:valAx>
      <c:valAx>
        <c:axId val="37876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8763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Summenfunktion</a:t>
            </a:r>
            <a:r>
              <a:rPr lang="de-AT" baseline="0"/>
              <a:t> Wärme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'Temperaturstunden profile'!$I$1</c:f>
              <c:strCache>
                <c:ptCount val="1"/>
                <c:pt idx="0">
                  <c:v>SummeWärme warm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profile'!$I$2:$I$40</c:f>
              <c:numCache>
                <c:formatCode>0.000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2.2458692048553555E-3</c:v>
                </c:pt>
                <c:pt idx="25">
                  <c:v>1.7539169028394204E-2</c:v>
                </c:pt>
                <c:pt idx="26">
                  <c:v>5.7964814715790597E-2</c:v>
                </c:pt>
                <c:pt idx="27">
                  <c:v>9.5021656595903947E-2</c:v>
                </c:pt>
                <c:pt idx="28">
                  <c:v>0.18859954013154373</c:v>
                </c:pt>
                <c:pt idx="29">
                  <c:v>0.2665632853858082</c:v>
                </c:pt>
                <c:pt idx="30">
                  <c:v>0.37735949949200576</c:v>
                </c:pt>
                <c:pt idx="31">
                  <c:v>0.51211165178332707</c:v>
                </c:pt>
                <c:pt idx="32">
                  <c:v>0.64943051173734023</c:v>
                </c:pt>
                <c:pt idx="33">
                  <c:v>0.76439762579541193</c:v>
                </c:pt>
                <c:pt idx="34">
                  <c:v>0.87198545532324467</c:v>
                </c:pt>
                <c:pt idx="35">
                  <c:v>0.9432115929629431</c:v>
                </c:pt>
                <c:pt idx="36">
                  <c:v>0.98427891556601244</c:v>
                </c:pt>
                <c:pt idx="37">
                  <c:v>0.99999999999999989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A9-4BEB-B990-E0013FE60BCB}"/>
            </c:ext>
          </c:extLst>
        </c:ser>
        <c:ser>
          <c:idx val="1"/>
          <c:order val="1"/>
          <c:tx>
            <c:strRef>
              <c:f>'Temperaturstunden profile'!$J$1</c:f>
              <c:strCache>
                <c:ptCount val="1"/>
                <c:pt idx="0">
                  <c:v>SummeWärme mittel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profile'!$J$2:$J$40</c:f>
              <c:numCache>
                <c:formatCode>0.000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4.8411723084943955E-4</c:v>
                </c:pt>
                <c:pt idx="13">
                  <c:v>1.2121550664730196E-2</c:v>
                </c:pt>
                <c:pt idx="14">
                  <c:v>2.2399731873533682E-2</c:v>
                </c:pt>
                <c:pt idx="15">
                  <c:v>3.2677913082337168E-2</c:v>
                </c:pt>
                <c:pt idx="16">
                  <c:v>4.3738129817897438E-2</c:v>
                </c:pt>
                <c:pt idx="17">
                  <c:v>7.0327337727628197E-2</c:v>
                </c:pt>
                <c:pt idx="18">
                  <c:v>0.10421554388708895</c:v>
                </c:pt>
                <c:pt idx="19">
                  <c:v>0.13570178378579673</c:v>
                </c:pt>
                <c:pt idx="20">
                  <c:v>0.1910028674635981</c:v>
                </c:pt>
                <c:pt idx="21">
                  <c:v>0.24576397423006741</c:v>
                </c:pt>
                <c:pt idx="22">
                  <c:v>0.31726436524783075</c:v>
                </c:pt>
                <c:pt idx="23">
                  <c:v>0.39546791792350944</c:v>
                </c:pt>
                <c:pt idx="24">
                  <c:v>0.47888504077756672</c:v>
                </c:pt>
                <c:pt idx="25">
                  <c:v>0.56529996648419167</c:v>
                </c:pt>
                <c:pt idx="26">
                  <c:v>0.64484415149145347</c:v>
                </c:pt>
                <c:pt idx="27">
                  <c:v>0.70690425650765276</c:v>
                </c:pt>
                <c:pt idx="28">
                  <c:v>0.76834990503854317</c:v>
                </c:pt>
                <c:pt idx="29">
                  <c:v>0.82298067255055296</c:v>
                </c:pt>
                <c:pt idx="30">
                  <c:v>0.87481845603843145</c:v>
                </c:pt>
                <c:pt idx="31">
                  <c:v>0.91848210628235205</c:v>
                </c:pt>
                <c:pt idx="32">
                  <c:v>0.95367370498640747</c:v>
                </c:pt>
                <c:pt idx="33">
                  <c:v>0.9736900904926824</c:v>
                </c:pt>
                <c:pt idx="34">
                  <c:v>0.98627713849476784</c:v>
                </c:pt>
                <c:pt idx="35">
                  <c:v>0.99471195024764458</c:v>
                </c:pt>
                <c:pt idx="36">
                  <c:v>0.99862212788142857</c:v>
                </c:pt>
                <c:pt idx="37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A9-4BEB-B990-E0013FE60BCB}"/>
            </c:ext>
          </c:extLst>
        </c:ser>
        <c:ser>
          <c:idx val="2"/>
          <c:order val="2"/>
          <c:tx>
            <c:strRef>
              <c:f>'Temperaturstunden profile'!$K$1</c:f>
              <c:strCache>
                <c:ptCount val="1"/>
                <c:pt idx="0">
                  <c:v>Summewärme kalt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profile'!$K$2:$K$40</c:f>
              <c:numCache>
                <c:formatCode>0.000</c:formatCode>
                <c:ptCount val="39"/>
                <c:pt idx="0">
                  <c:v>4.0571849542499016E-4</c:v>
                </c:pt>
                <c:pt idx="1">
                  <c:v>2.7759686529078278E-3</c:v>
                </c:pt>
                <c:pt idx="2">
                  <c:v>7.772712228141917E-3</c:v>
                </c:pt>
                <c:pt idx="3">
                  <c:v>1.4125409722296367E-2</c:v>
                </c:pt>
                <c:pt idx="4">
                  <c:v>2.1022624144521201E-2</c:v>
                </c:pt>
                <c:pt idx="5">
                  <c:v>3.0183320699117028E-2</c:v>
                </c:pt>
                <c:pt idx="6">
                  <c:v>4.3507970233074601E-2</c:v>
                </c:pt>
                <c:pt idx="7">
                  <c:v>5.7078186224789405E-2</c:v>
                </c:pt>
                <c:pt idx="8">
                  <c:v>6.8288828861532549E-2</c:v>
                </c:pt>
                <c:pt idx="9">
                  <c:v>8.4389447048397945E-2</c:v>
                </c:pt>
                <c:pt idx="10">
                  <c:v>9.5450614449984525E-2</c:v>
                </c:pt>
                <c:pt idx="11">
                  <c:v>0.10726983482986516</c:v>
                </c:pt>
                <c:pt idx="12">
                  <c:v>0.11920650003736881</c:v>
                </c:pt>
                <c:pt idx="13">
                  <c:v>0.13362018342746715</c:v>
                </c:pt>
                <c:pt idx="14">
                  <c:v>0.1566820768516245</c:v>
                </c:pt>
                <c:pt idx="15">
                  <c:v>0.18737788407127837</c:v>
                </c:pt>
                <c:pt idx="16">
                  <c:v>0.22707423580786029</c:v>
                </c:pt>
                <c:pt idx="17">
                  <c:v>0.27079574209115859</c:v>
                </c:pt>
                <c:pt idx="18">
                  <c:v>0.33015876405334132</c:v>
                </c:pt>
                <c:pt idx="19">
                  <c:v>0.39223369385336482</c:v>
                </c:pt>
                <c:pt idx="20">
                  <c:v>0.47948452397476005</c:v>
                </c:pt>
                <c:pt idx="21">
                  <c:v>0.54936419641045897</c:v>
                </c:pt>
                <c:pt idx="22">
                  <c:v>0.63307032809814112</c:v>
                </c:pt>
                <c:pt idx="23">
                  <c:v>0.71843136417505682</c:v>
                </c:pt>
                <c:pt idx="24">
                  <c:v>0.77523195353455543</c:v>
                </c:pt>
                <c:pt idx="25">
                  <c:v>0.80687799617770462</c:v>
                </c:pt>
                <c:pt idx="26">
                  <c:v>0.84031774164273276</c:v>
                </c:pt>
                <c:pt idx="27">
                  <c:v>0.87308484854955626</c:v>
                </c:pt>
                <c:pt idx="28">
                  <c:v>0.89753472630016751</c:v>
                </c:pt>
                <c:pt idx="29">
                  <c:v>0.9233832651797439</c:v>
                </c:pt>
                <c:pt idx="30">
                  <c:v>0.94328482506059075</c:v>
                </c:pt>
                <c:pt idx="31">
                  <c:v>0.9604744771035969</c:v>
                </c:pt>
                <c:pt idx="32">
                  <c:v>0.97604125516490314</c:v>
                </c:pt>
                <c:pt idx="33">
                  <c:v>0.98623760156308382</c:v>
                </c:pt>
                <c:pt idx="34">
                  <c:v>0.99247285422961529</c:v>
                </c:pt>
                <c:pt idx="35">
                  <c:v>0.99727741535964809</c:v>
                </c:pt>
                <c:pt idx="36">
                  <c:v>0.99934871504681777</c:v>
                </c:pt>
                <c:pt idx="37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FA9-4BEB-B990-E0013FE60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9936"/>
        <c:axId val="530828952"/>
      </c:scatterChart>
      <c:valAx>
        <c:axId val="53082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828952"/>
        <c:crosses val="autoZero"/>
        <c:crossBetween val="midCat"/>
      </c:valAx>
      <c:valAx>
        <c:axId val="5308289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829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Summenfunktion</a:t>
            </a:r>
            <a:r>
              <a:rPr lang="de-AT" baseline="0"/>
              <a:t> Stunden</a:t>
            </a:r>
            <a:endParaRPr lang="de-A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'Temperaturstunden profile'!$L$1</c:f>
              <c:strCache>
                <c:ptCount val="1"/>
                <c:pt idx="0">
                  <c:v>SummeWärme warm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profile'!$L$2:$L$40</c:f>
              <c:numCache>
                <c:formatCode>0.000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8.3565459610027853E-4</c:v>
                </c:pt>
                <c:pt idx="25">
                  <c:v>6.9637883008356544E-3</c:v>
                </c:pt>
                <c:pt idx="26">
                  <c:v>2.4512534818941504E-2</c:v>
                </c:pt>
                <c:pt idx="27">
                  <c:v>4.2061281337047354E-2</c:v>
                </c:pt>
                <c:pt idx="28">
                  <c:v>9.0807799442896936E-2</c:v>
                </c:pt>
                <c:pt idx="29">
                  <c:v>0.13593314763231198</c:v>
                </c:pt>
                <c:pt idx="30">
                  <c:v>0.20807799442896935</c:v>
                </c:pt>
                <c:pt idx="31">
                  <c:v>0.30835654596100276</c:v>
                </c:pt>
                <c:pt idx="32">
                  <c:v>0.42757660167130918</c:v>
                </c:pt>
                <c:pt idx="33">
                  <c:v>0.5473537604456824</c:v>
                </c:pt>
                <c:pt idx="34">
                  <c:v>0.68746518105849574</c:v>
                </c:pt>
                <c:pt idx="35">
                  <c:v>0.81114206128133692</c:v>
                </c:pt>
                <c:pt idx="36">
                  <c:v>0.91810584958217256</c:v>
                </c:pt>
                <c:pt idx="37">
                  <c:v>0.99999999999999989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56-40F4-9F5D-B52131695989}"/>
            </c:ext>
          </c:extLst>
        </c:ser>
        <c:ser>
          <c:idx val="1"/>
          <c:order val="1"/>
          <c:tx>
            <c:strRef>
              <c:f>'Temperaturstunden profile'!$M$1</c:f>
              <c:strCache>
                <c:ptCount val="1"/>
                <c:pt idx="0">
                  <c:v>SummeWärme mittel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profile'!$M$2:$M$40</c:f>
              <c:numCache>
                <c:formatCode>0.000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2.0366598778004074E-4</c:v>
                </c:pt>
                <c:pt idx="13">
                  <c:v>5.295315682281059E-3</c:v>
                </c:pt>
                <c:pt idx="14">
                  <c:v>9.9796334012219948E-3</c:v>
                </c:pt>
                <c:pt idx="15">
                  <c:v>1.4867617107942974E-2</c:v>
                </c:pt>
                <c:pt idx="16">
                  <c:v>2.0366598778004074E-2</c:v>
                </c:pt>
                <c:pt idx="17">
                  <c:v>3.4215885947046845E-2</c:v>
                </c:pt>
                <c:pt idx="18">
                  <c:v>5.2749490835030555E-2</c:v>
                </c:pt>
                <c:pt idx="19">
                  <c:v>7.0875763747454176E-2</c:v>
                </c:pt>
                <c:pt idx="20">
                  <c:v>0.10448065173116089</c:v>
                </c:pt>
                <c:pt idx="21">
                  <c:v>0.13971486761710794</c:v>
                </c:pt>
                <c:pt idx="22">
                  <c:v>0.18859470468431772</c:v>
                </c:pt>
                <c:pt idx="23">
                  <c:v>0.24562118126272914</c:v>
                </c:pt>
                <c:pt idx="24">
                  <c:v>0.31079429735234215</c:v>
                </c:pt>
                <c:pt idx="25">
                  <c:v>0.38350305498981668</c:v>
                </c:pt>
                <c:pt idx="26">
                  <c:v>0.45600814663951117</c:v>
                </c:pt>
                <c:pt idx="27">
                  <c:v>0.51771894093686355</c:v>
                </c:pt>
                <c:pt idx="28">
                  <c:v>0.58492871690427695</c:v>
                </c:pt>
                <c:pt idx="29">
                  <c:v>0.65132382892057028</c:v>
                </c:pt>
                <c:pt idx="30">
                  <c:v>0.72219959266802447</c:v>
                </c:pt>
                <c:pt idx="31">
                  <c:v>0.79042769857433814</c:v>
                </c:pt>
                <c:pt idx="32">
                  <c:v>0.85458248472505094</c:v>
                </c:pt>
                <c:pt idx="33">
                  <c:v>0.89837067209775967</c:v>
                </c:pt>
                <c:pt idx="34">
                  <c:v>0.9327902240325866</c:v>
                </c:pt>
                <c:pt idx="35">
                  <c:v>0.96354378818737274</c:v>
                </c:pt>
                <c:pt idx="36">
                  <c:v>0.98492871690427697</c:v>
                </c:pt>
                <c:pt idx="37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56-40F4-9F5D-B52131695989}"/>
            </c:ext>
          </c:extLst>
        </c:ser>
        <c:ser>
          <c:idx val="2"/>
          <c:order val="2"/>
          <c:tx>
            <c:strRef>
              <c:f>'Temperaturstunden profile'!$N$1</c:f>
              <c:strCache>
                <c:ptCount val="1"/>
                <c:pt idx="0">
                  <c:v>Summewärme kalt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'Temperaturstunden profile'!$B$2:$B$40</c:f>
              <c:numCache>
                <c:formatCode>0</c:formatCode>
                <c:ptCount val="39"/>
                <c:pt idx="0">
                  <c:v>-22</c:v>
                </c:pt>
                <c:pt idx="1">
                  <c:v>-21</c:v>
                </c:pt>
                <c:pt idx="2">
                  <c:v>-20</c:v>
                </c:pt>
                <c:pt idx="3">
                  <c:v>-19</c:v>
                </c:pt>
                <c:pt idx="4">
                  <c:v>-18</c:v>
                </c:pt>
                <c:pt idx="5">
                  <c:v>-17</c:v>
                </c:pt>
                <c:pt idx="6">
                  <c:v>-16</c:v>
                </c:pt>
                <c:pt idx="7">
                  <c:v>-15</c:v>
                </c:pt>
                <c:pt idx="8">
                  <c:v>-14</c:v>
                </c:pt>
                <c:pt idx="9">
                  <c:v>-13</c:v>
                </c:pt>
                <c:pt idx="10">
                  <c:v>-12</c:v>
                </c:pt>
                <c:pt idx="11">
                  <c:v>-11</c:v>
                </c:pt>
                <c:pt idx="12">
                  <c:v>-10</c:v>
                </c:pt>
                <c:pt idx="13">
                  <c:v>-9</c:v>
                </c:pt>
                <c:pt idx="14">
                  <c:v>-8</c:v>
                </c:pt>
                <c:pt idx="15">
                  <c:v>-7</c:v>
                </c:pt>
                <c:pt idx="16">
                  <c:v>-6</c:v>
                </c:pt>
                <c:pt idx="17">
                  <c:v>-5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</c:numCache>
            </c:numRef>
          </c:xVal>
          <c:yVal>
            <c:numRef>
              <c:f>'Temperaturstunden profile'!$N$2:$N$40</c:f>
              <c:numCache>
                <c:formatCode>0.000</c:formatCode>
                <c:ptCount val="39"/>
                <c:pt idx="0">
                  <c:v>1.5513496742165683E-4</c:v>
                </c:pt>
                <c:pt idx="1">
                  <c:v>1.0859447719515978E-3</c:v>
                </c:pt>
                <c:pt idx="2">
                  <c:v>3.1026993484331369E-3</c:v>
                </c:pt>
                <c:pt idx="3">
                  <c:v>5.7399937946013037E-3</c:v>
                </c:pt>
                <c:pt idx="4">
                  <c:v>8.6875581756127827E-3</c:v>
                </c:pt>
                <c:pt idx="5">
                  <c:v>1.272106732857586E-2</c:v>
                </c:pt>
                <c:pt idx="6">
                  <c:v>1.8771331058020476E-2</c:v>
                </c:pt>
                <c:pt idx="7">
                  <c:v>2.5131864722308408E-2</c:v>
                </c:pt>
                <c:pt idx="8">
                  <c:v>3.0561588582066396E-2</c:v>
                </c:pt>
                <c:pt idx="9">
                  <c:v>3.862860688799255E-2</c:v>
                </c:pt>
                <c:pt idx="10">
                  <c:v>4.4368600682593851E-2</c:v>
                </c:pt>
                <c:pt idx="11">
                  <c:v>5.0729134346881782E-2</c:v>
                </c:pt>
                <c:pt idx="12">
                  <c:v>5.739993794601303E-2</c:v>
                </c:pt>
                <c:pt idx="13">
                  <c:v>6.57772261867825E-2</c:v>
                </c:pt>
                <c:pt idx="14">
                  <c:v>7.9739373254731613E-2</c:v>
                </c:pt>
                <c:pt idx="15">
                  <c:v>9.913124418243871E-2</c:v>
                </c:pt>
                <c:pt idx="16">
                  <c:v>0.12534905367669871</c:v>
                </c:pt>
                <c:pt idx="17">
                  <c:v>0.15560037232392179</c:v>
                </c:pt>
                <c:pt idx="18">
                  <c:v>0.19872789326714241</c:v>
                </c:pt>
                <c:pt idx="19">
                  <c:v>0.24619919329816942</c:v>
                </c:pt>
                <c:pt idx="20">
                  <c:v>0.31663046850760163</c:v>
                </c:pt>
                <c:pt idx="21">
                  <c:v>0.37635743096493951</c:v>
                </c:pt>
                <c:pt idx="22">
                  <c:v>0.45237356500155135</c:v>
                </c:pt>
                <c:pt idx="23">
                  <c:v>0.53506050263729443</c:v>
                </c:pt>
                <c:pt idx="24">
                  <c:v>0.59401179025752404</c:v>
                </c:pt>
                <c:pt idx="25">
                  <c:v>0.62938256282966176</c:v>
                </c:pt>
                <c:pt idx="26">
                  <c:v>0.66987278932671424</c:v>
                </c:pt>
                <c:pt idx="27">
                  <c:v>0.71315544523735652</c:v>
                </c:pt>
                <c:pt idx="28">
                  <c:v>0.74868135277691594</c:v>
                </c:pt>
                <c:pt idx="29">
                  <c:v>0.79041265901334168</c:v>
                </c:pt>
                <c:pt idx="30">
                  <c:v>0.82655910642258767</c:v>
                </c:pt>
                <c:pt idx="31">
                  <c:v>0.86224014892956879</c:v>
                </c:pt>
                <c:pt idx="32">
                  <c:v>0.89993794601303145</c:v>
                </c:pt>
                <c:pt idx="33">
                  <c:v>0.92956872479056796</c:v>
                </c:pt>
                <c:pt idx="34">
                  <c:v>0.95221843003412987</c:v>
                </c:pt>
                <c:pt idx="35">
                  <c:v>0.97548867514737836</c:v>
                </c:pt>
                <c:pt idx="36">
                  <c:v>0.9905367669872791</c:v>
                </c:pt>
                <c:pt idx="37">
                  <c:v>1.0000000000000002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56-40F4-9F5D-B52131695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9936"/>
        <c:axId val="530828952"/>
      </c:scatterChart>
      <c:valAx>
        <c:axId val="53082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828952"/>
        <c:crosses val="autoZero"/>
        <c:crossBetween val="midCat"/>
      </c:valAx>
      <c:valAx>
        <c:axId val="5308289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829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'Temperaturstunden profile'!$J$44:$J$46</c:f>
              <c:numCache>
                <c:formatCode>0</c:formatCode>
                <c:ptCount val="3"/>
                <c:pt idx="0">
                  <c:v>-22</c:v>
                </c:pt>
                <c:pt idx="1">
                  <c:v>-10</c:v>
                </c:pt>
                <c:pt idx="2">
                  <c:v>2</c:v>
                </c:pt>
              </c:numCache>
            </c:numRef>
          </c:xVal>
          <c:yVal>
            <c:numRef>
              <c:f>'Temperaturstunden profile'!$K$44:$K$46</c:f>
              <c:numCache>
                <c:formatCode>General</c:formatCode>
                <c:ptCount val="3"/>
                <c:pt idx="0">
                  <c:v>19.244949295864874</c:v>
                </c:pt>
                <c:pt idx="1">
                  <c:v>22.963733884482181</c:v>
                </c:pt>
                <c:pt idx="2">
                  <c:v>35.510367787818836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BA-49D4-BEA1-E867F9B68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030776"/>
        <c:axId val="1088027824"/>
      </c:scatterChart>
      <c:valAx>
        <c:axId val="1088030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8027824"/>
        <c:crosses val="autoZero"/>
        <c:crossBetween val="midCat"/>
      </c:valAx>
      <c:valAx>
        <c:axId val="108802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88030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63D73.94F584E0" TargetMode="Externa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4762</xdr:rowOff>
    </xdr:from>
    <xdr:to>
      <xdr:col>3</xdr:col>
      <xdr:colOff>333375</xdr:colOff>
      <xdr:row>47</xdr:row>
      <xdr:rowOff>123826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6F5D11A-A09A-48F6-976B-A079E0503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85</xdr:row>
      <xdr:rowOff>9525</xdr:rowOff>
    </xdr:from>
    <xdr:to>
      <xdr:col>0</xdr:col>
      <xdr:colOff>1762125</xdr:colOff>
      <xdr:row>88</xdr:row>
      <xdr:rowOff>57150</xdr:rowOff>
    </xdr:to>
    <xdr:pic>
      <xdr:nvPicPr>
        <xdr:cNvPr id="5" name="Bild 1">
          <a:extLst>
            <a:ext uri="{FF2B5EF4-FFF2-40B4-BE49-F238E27FC236}">
              <a16:creationId xmlns:a16="http://schemas.microsoft.com/office/drawing/2014/main" id="{34690342-BC8D-4A10-B15B-67B625B07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53475"/>
          <a:ext cx="16097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60</xdr:row>
      <xdr:rowOff>171450</xdr:rowOff>
    </xdr:from>
    <xdr:to>
      <xdr:col>3</xdr:col>
      <xdr:colOff>304800</xdr:colOff>
      <xdr:row>81</xdr:row>
      <xdr:rowOff>166689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D7530C0-A1EB-4A6E-A24E-52EC0FC4A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302573</xdr:colOff>
      <xdr:row>0</xdr:row>
      <xdr:rowOff>180665</xdr:rowOff>
    </xdr:from>
    <xdr:to>
      <xdr:col>34</xdr:col>
      <xdr:colOff>302573</xdr:colOff>
      <xdr:row>15</xdr:row>
      <xdr:rowOff>66365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5A8AB9-85E7-42EB-9028-414A57E61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333870</xdr:colOff>
      <xdr:row>16</xdr:row>
      <xdr:rowOff>27894</xdr:rowOff>
    </xdr:from>
    <xdr:to>
      <xdr:col>34</xdr:col>
      <xdr:colOff>333870</xdr:colOff>
      <xdr:row>30</xdr:row>
      <xdr:rowOff>104094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DF55710-FBB3-42AA-9772-66BFE16A5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406977</xdr:colOff>
      <xdr:row>31</xdr:row>
      <xdr:rowOff>30739</xdr:rowOff>
    </xdr:from>
    <xdr:to>
      <xdr:col>34</xdr:col>
      <xdr:colOff>406977</xdr:colOff>
      <xdr:row>45</xdr:row>
      <xdr:rowOff>106939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775F744-E21A-473A-A604-109D4EF3A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456457</xdr:colOff>
      <xdr:row>16</xdr:row>
      <xdr:rowOff>136072</xdr:rowOff>
    </xdr:from>
    <xdr:to>
      <xdr:col>40</xdr:col>
      <xdr:colOff>456457</xdr:colOff>
      <xdr:row>31</xdr:row>
      <xdr:rowOff>21772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F771CE55-759D-465B-BE50-69A3CC0AC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502227</xdr:colOff>
      <xdr:row>52</xdr:row>
      <xdr:rowOff>117764</xdr:rowOff>
    </xdr:from>
    <xdr:to>
      <xdr:col>11</xdr:col>
      <xdr:colOff>398318</xdr:colOff>
      <xdr:row>67</xdr:row>
      <xdr:rowOff>3464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22B946CB-388D-4296-A1C1-C4EFF4922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ambda-wp.at/" TargetMode="External"/><Relationship Id="rId1" Type="http://schemas.openxmlformats.org/officeDocument/2006/relationships/hyperlink" Target="mailto:office@lambda-wp.at&#160;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38EC-9499-492B-8E48-40CB4E5518C3}">
  <sheetPr codeName="Tabelle1"/>
  <dimension ref="A1:I89"/>
  <sheetViews>
    <sheetView tabSelected="1" topLeftCell="A30" zoomScale="85" zoomScaleNormal="85" workbookViewId="0">
      <selection activeCell="J19" sqref="J19"/>
    </sheetView>
  </sheetViews>
  <sheetFormatPr baseColWidth="10" defaultRowHeight="15" x14ac:dyDescent="0.25"/>
  <cols>
    <col min="1" max="1" width="29.5703125" bestFit="1" customWidth="1"/>
    <col min="2" max="2" width="30.42578125" customWidth="1"/>
  </cols>
  <sheetData>
    <row r="1" spans="1:9" ht="23.25" x14ac:dyDescent="0.35">
      <c r="A1" s="13" t="s">
        <v>26</v>
      </c>
    </row>
    <row r="2" spans="1:9" ht="15.75" thickBot="1" x14ac:dyDescent="0.3">
      <c r="A2" t="s">
        <v>108</v>
      </c>
    </row>
    <row r="3" spans="1:9" x14ac:dyDescent="0.25">
      <c r="A3" s="37" t="s">
        <v>1</v>
      </c>
      <c r="B3" s="38"/>
      <c r="C3" s="39"/>
    </row>
    <row r="4" spans="1:9" x14ac:dyDescent="0.25">
      <c r="A4" s="3" t="s">
        <v>0</v>
      </c>
      <c r="B4" s="4" t="s">
        <v>122</v>
      </c>
      <c r="C4" s="5"/>
    </row>
    <row r="5" spans="1:9" x14ac:dyDescent="0.25">
      <c r="A5" s="3" t="s">
        <v>90</v>
      </c>
      <c r="B5" s="4">
        <v>1</v>
      </c>
      <c r="C5" s="5"/>
    </row>
    <row r="6" spans="1:9" x14ac:dyDescent="0.25">
      <c r="A6" s="3" t="s">
        <v>50</v>
      </c>
      <c r="B6" s="4" t="s">
        <v>92</v>
      </c>
      <c r="C6" s="5"/>
    </row>
    <row r="7" spans="1:9" x14ac:dyDescent="0.25">
      <c r="A7" s="3" t="str">
        <f>IF(B6="spez. Heizlast","",IF(B6="Heizlast","Gebäudeheizlast","Jahresverbrauch"))</f>
        <v>Jahresverbrauch</v>
      </c>
      <c r="B7" s="4">
        <v>6000</v>
      </c>
      <c r="C7" s="5" t="str">
        <f>IF(B6="spez. Heizlast","",IF(B6="Heizlast","kW",IF(B6="Gasverbrauch","kWh","l")))</f>
        <v>l</v>
      </c>
    </row>
    <row r="8" spans="1:9" x14ac:dyDescent="0.25">
      <c r="A8" s="3" t="s">
        <v>18</v>
      </c>
      <c r="B8" s="4">
        <v>-12</v>
      </c>
      <c r="C8" s="5" t="s">
        <v>19</v>
      </c>
    </row>
    <row r="9" spans="1:9" x14ac:dyDescent="0.25">
      <c r="A9" s="3" t="s">
        <v>62</v>
      </c>
      <c r="B9" s="4" t="s">
        <v>120</v>
      </c>
      <c r="C9" s="5"/>
    </row>
    <row r="10" spans="1:9" x14ac:dyDescent="0.25">
      <c r="A10" s="3" t="s">
        <v>2</v>
      </c>
      <c r="B10" s="4" t="s">
        <v>119</v>
      </c>
      <c r="C10" s="5"/>
    </row>
    <row r="11" spans="1:9" x14ac:dyDescent="0.25">
      <c r="A11" s="3" t="s">
        <v>3</v>
      </c>
      <c r="B11" s="4">
        <v>170</v>
      </c>
      <c r="C11" s="5" t="s">
        <v>5</v>
      </c>
    </row>
    <row r="12" spans="1:9" x14ac:dyDescent="0.25">
      <c r="A12" s="3" t="s">
        <v>6</v>
      </c>
      <c r="B12" s="4">
        <v>4</v>
      </c>
      <c r="C12" s="5" t="s">
        <v>9</v>
      </c>
    </row>
    <row r="13" spans="1:9" ht="15.75" thickBot="1" x14ac:dyDescent="0.3">
      <c r="A13" s="6" t="s">
        <v>7</v>
      </c>
      <c r="B13" s="7" t="s">
        <v>8</v>
      </c>
      <c r="C13" s="8"/>
      <c r="I13" t="s">
        <v>114</v>
      </c>
    </row>
    <row r="14" spans="1:9" ht="15.75" thickBot="1" x14ac:dyDescent="0.3">
      <c r="A14" s="2"/>
      <c r="B14" s="2"/>
    </row>
    <row r="15" spans="1:9" x14ac:dyDescent="0.25">
      <c r="A15" s="37" t="s">
        <v>80</v>
      </c>
      <c r="B15" s="38"/>
      <c r="C15" s="39"/>
    </row>
    <row r="16" spans="1:9" x14ac:dyDescent="0.25">
      <c r="A16" s="9" t="s">
        <v>15</v>
      </c>
      <c r="B16" s="10">
        <f>IF(B6="Heizlast",B7*1000/B11,IF(OR(B6="Ölverbrauch",B6="Gasverbrauch"),'Temperaturstunden profile'!C54*1000/B11,IF(B10="Passivhaus",15,IF(B10="Niedrigenergiehaus",30,IF(B10="Neubau",35,IF(B10="Bestand Gebäudehülle saniert",45,IF(B10="Bestand BJ &gt; 2000",45,IF(B10="Bestand BJ &gt; 1980",55,IF(B10="Bestand BJ &gt; 1960",70)))))))))</f>
        <v>164.29365039004384</v>
      </c>
      <c r="C16" s="11" t="s">
        <v>10</v>
      </c>
    </row>
    <row r="17" spans="1:4" x14ac:dyDescent="0.25">
      <c r="A17" s="9" t="s">
        <v>12</v>
      </c>
      <c r="B17" s="12">
        <f>B12*IF(B13="keiner",0,IF(B13="hoch",100,IF(B13="mittel",70,IF(B13="gering",40))))</f>
        <v>280</v>
      </c>
      <c r="C17" s="11" t="s">
        <v>13</v>
      </c>
    </row>
    <row r="18" spans="1:4" x14ac:dyDescent="0.25">
      <c r="A18" s="9" t="s">
        <v>14</v>
      </c>
      <c r="B18" s="10">
        <f>B17/1000*1.163*40/24/B11*1000*2</f>
        <v>6.3850980392156869</v>
      </c>
      <c r="C18" s="11" t="s">
        <v>10</v>
      </c>
    </row>
    <row r="19" spans="1:4" x14ac:dyDescent="0.25">
      <c r="A19" s="9" t="s">
        <v>11</v>
      </c>
      <c r="B19" s="10">
        <f>B16*B11/1000</f>
        <v>27.929920566307455</v>
      </c>
      <c r="C19" s="11" t="s">
        <v>4</v>
      </c>
    </row>
    <row r="20" spans="1:4" x14ac:dyDescent="0.25">
      <c r="A20" s="9" t="s">
        <v>16</v>
      </c>
      <c r="B20" s="10">
        <f>B18*B11/1000</f>
        <v>1.0854666666666668</v>
      </c>
      <c r="C20" s="11" t="s">
        <v>4</v>
      </c>
    </row>
    <row r="21" spans="1:4" x14ac:dyDescent="0.25">
      <c r="A21" s="18" t="s">
        <v>17</v>
      </c>
      <c r="B21" s="19">
        <f>B19+B20</f>
        <v>29.01538723297412</v>
      </c>
      <c r="C21" s="20" t="s">
        <v>4</v>
      </c>
    </row>
    <row r="22" spans="1:4" x14ac:dyDescent="0.25">
      <c r="A22" s="9" t="s">
        <v>28</v>
      </c>
      <c r="B22" s="10" t="str">
        <f>IF(ISNUMBER(IF(INDEX(Leistungsdaten!AB2:AC214,MATCH(0,Leistungsdaten!AC2:AC214,TRUE),1)&gt;B21-0.2,"monovalent",INDEX(Leistungsdaten!AB2:AC214,MATCH(0,Leistungsdaten!AC2:AC214,TRUE),1))),IF(INDEX(Leistungsdaten!AB2:AC214,MATCH(0,Leistungsdaten!AC2:AC214,TRUE),1)&gt;B21-0.2,"monovalent",INDEX(Leistungsdaten!AB2:AC214,MATCH(0,Leistungsdaten!AC2:AC214,TRUE),1)),"monovalent")</f>
        <v>monovalent</v>
      </c>
      <c r="C22" s="11" t="s">
        <v>4</v>
      </c>
    </row>
    <row r="23" spans="1:4" x14ac:dyDescent="0.25">
      <c r="A23" s="18" t="s">
        <v>29</v>
      </c>
      <c r="B23" s="19" t="str">
        <f>IF(B22="monovalent","monovalent",INDEX(Leistungsdaten!Z2:AC214,MATCH('Planungstool Heizlast'!B22,Leistungsdaten!AB2:AB214,0),1))</f>
        <v>monovalent</v>
      </c>
      <c r="C23" s="20" t="s">
        <v>19</v>
      </c>
    </row>
    <row r="24" spans="1:4" ht="15.75" thickBot="1" x14ac:dyDescent="0.3">
      <c r="A24" s="21" t="s">
        <v>24</v>
      </c>
      <c r="B24" s="22">
        <f>IF(B21-VLOOKUP('Planungstool Heizlast'!B8,Leistungsdaten!Z2:AA214,2,TRUE)&gt;0,B21-VLOOKUP('Planungstool Heizlast'!B8,Leistungsdaten!Z2:AA214,2,TRUE),0)</f>
        <v>0</v>
      </c>
      <c r="C24" s="23" t="s">
        <v>4</v>
      </c>
    </row>
    <row r="25" spans="1:4" x14ac:dyDescent="0.25">
      <c r="A25" s="17" t="s">
        <v>25</v>
      </c>
    </row>
    <row r="26" spans="1:4" x14ac:dyDescent="0.25">
      <c r="A26" s="40" t="s">
        <v>89</v>
      </c>
      <c r="B26" s="40"/>
      <c r="C26" s="40"/>
      <c r="D26" s="40"/>
    </row>
    <row r="27" spans="1:4" ht="17.25" customHeight="1" x14ac:dyDescent="0.25">
      <c r="A27" s="40"/>
      <c r="B27" s="40"/>
      <c r="C27" s="40"/>
      <c r="D27" s="40"/>
    </row>
    <row r="50" spans="1:6" ht="15.75" thickBot="1" x14ac:dyDescent="0.3"/>
    <row r="51" spans="1:6" x14ac:dyDescent="0.25">
      <c r="A51" s="37" t="s">
        <v>81</v>
      </c>
      <c r="B51" s="38"/>
      <c r="C51" s="39"/>
    </row>
    <row r="52" spans="1:6" x14ac:dyDescent="0.25">
      <c r="A52" s="9" t="s">
        <v>63</v>
      </c>
      <c r="B52" s="26">
        <f>IF(B4="EU08L",Leistungsdaten!B266,IF(B4="EU35L",Leistungsdaten!B271,IF(B4="EU10L",Leistungsdaten!B267,IF(B4="EU13L",Leistungsdaten!B268,IF(B4="EU15L",Leistungsdaten!B269,IF(B4="EU20L",Leistungsdaten!B270,)))))*Leistungsdaten!B277)</f>
        <v>5.2133333333333329</v>
      </c>
      <c r="C52" s="27"/>
    </row>
    <row r="53" spans="1:6" x14ac:dyDescent="0.25">
      <c r="A53" s="9" t="s">
        <v>67</v>
      </c>
      <c r="B53" s="12">
        <f>'Temperaturstunden profile'!C46</f>
        <v>51000</v>
      </c>
      <c r="C53" s="27" t="s">
        <v>44</v>
      </c>
    </row>
    <row r="54" spans="1:6" x14ac:dyDescent="0.25">
      <c r="A54" s="9" t="s">
        <v>68</v>
      </c>
      <c r="B54" s="12">
        <f>B17/1000*1.163*365*30</f>
        <v>3565.7580000000003</v>
      </c>
      <c r="C54" s="27" t="s">
        <v>44</v>
      </c>
    </row>
    <row r="55" spans="1:6" x14ac:dyDescent="0.25">
      <c r="A55" s="9" t="s">
        <v>74</v>
      </c>
      <c r="B55" s="12">
        <f ca="1">B24*'Temperaturstunden profile'!B58</f>
        <v>0</v>
      </c>
      <c r="C55" s="27" t="s">
        <v>44</v>
      </c>
      <c r="F55" s="24"/>
    </row>
    <row r="56" spans="1:6" x14ac:dyDescent="0.25">
      <c r="A56" s="18" t="s">
        <v>99</v>
      </c>
      <c r="B56" s="28">
        <f ca="1">(B53-B54)/B52+B54/Leistungsdaten!B272+B55</f>
        <v>9891.0304364876392</v>
      </c>
      <c r="C56" s="29" t="s">
        <v>44</v>
      </c>
      <c r="F56" s="24"/>
    </row>
    <row r="57" spans="1:6" x14ac:dyDescent="0.25">
      <c r="A57" s="9" t="s">
        <v>100</v>
      </c>
      <c r="B57" s="12">
        <f ca="1">(B53-B55-B54)/B52*Zusatzparameter!B4</f>
        <v>2183.6735447570336</v>
      </c>
      <c r="C57" s="27" t="s">
        <v>75</v>
      </c>
    </row>
    <row r="58" spans="1:6" x14ac:dyDescent="0.25">
      <c r="A58" s="9" t="s">
        <v>101</v>
      </c>
      <c r="B58" s="12">
        <f>B54/Leistungsdaten!B272*Zusatzparameter!B4</f>
        <v>190.17375999999999</v>
      </c>
      <c r="C58" s="27" t="s">
        <v>75</v>
      </c>
    </row>
    <row r="59" spans="1:6" x14ac:dyDescent="0.25">
      <c r="A59" s="9" t="s">
        <v>102</v>
      </c>
      <c r="B59" s="12">
        <f ca="1">B55*Zusatzparameter!B4</f>
        <v>0</v>
      </c>
      <c r="C59" s="27" t="s">
        <v>75</v>
      </c>
    </row>
    <row r="60" spans="1:6" ht="15.75" thickBot="1" x14ac:dyDescent="0.3">
      <c r="A60" s="21" t="s">
        <v>103</v>
      </c>
      <c r="B60" s="30">
        <f ca="1">SUM(B57:B59)</f>
        <v>2373.8473047570337</v>
      </c>
      <c r="C60" s="31" t="s">
        <v>75</v>
      </c>
    </row>
    <row r="83" spans="1:2" x14ac:dyDescent="0.25">
      <c r="A83" s="17" t="s">
        <v>79</v>
      </c>
    </row>
    <row r="86" spans="1:2" x14ac:dyDescent="0.25">
      <c r="A86" s="14"/>
      <c r="B86" s="15" t="s">
        <v>116</v>
      </c>
    </row>
    <row r="87" spans="1:2" x14ac:dyDescent="0.25">
      <c r="B87" s="15" t="s">
        <v>109</v>
      </c>
    </row>
    <row r="88" spans="1:2" x14ac:dyDescent="0.25">
      <c r="B88" s="16" t="s">
        <v>57</v>
      </c>
    </row>
    <row r="89" spans="1:2" x14ac:dyDescent="0.25">
      <c r="B89" s="16" t="s">
        <v>27</v>
      </c>
    </row>
  </sheetData>
  <sheetProtection algorithmName="SHA-512" hashValue="LrgrLOU2SNJGQssXig63RV8+50Q1ACUFt8SVqldRrvlYG4xYKNdsJS6sfSuW5CFnZhXFAkIf60eAQDe4Ioh4DA==" saltValue="qU80RKAdLwAJvTNP8ycd9g==" spinCount="100000" sheet="1" objects="1" scenarios="1"/>
  <mergeCells count="4">
    <mergeCell ref="A15:C15"/>
    <mergeCell ref="A3:C3"/>
    <mergeCell ref="A51:C51"/>
    <mergeCell ref="A26:D27"/>
  </mergeCells>
  <dataValidations count="8">
    <dataValidation type="list" allowBlank="1" showInputMessage="1" showErrorMessage="1" sqref="B4" xr:uid="{EC780263-93E7-4676-BD19-045FC1701288}">
      <formula1>"EU08L, EU10L, EU13L, EU15L, EU20L, EU35L"</formula1>
    </dataValidation>
    <dataValidation type="list" allowBlank="1" showInputMessage="1" showErrorMessage="1" sqref="B10" xr:uid="{E356E6F0-6725-4B83-97AA-F37B7B40534C}">
      <formula1>"Passivhaus, Niedrigenergiehaus, Neubau, Bestand Gebäudehülle saniert, Bestand BJ &gt; 2000, Bestand BJ &gt; 1980, Bestand BJ &gt; 1960"</formula1>
    </dataValidation>
    <dataValidation type="list" allowBlank="1" showInputMessage="1" showErrorMessage="1" sqref="B13" xr:uid="{C060DB87-D7E3-4201-8036-FBBCADA563EC}">
      <formula1>"keiner, gering, mittel, hoch"</formula1>
    </dataValidation>
    <dataValidation type="list" allowBlank="1" showInputMessage="1" showErrorMessage="1" sqref="B12" xr:uid="{BC4ECCE2-BEB3-481C-B3D0-653AF5E938BA}">
      <formula1>"0,1,2,3,4,5,6,7,8,9,10,11,12,13,14,15,16,17,18,19,20"</formula1>
    </dataValidation>
    <dataValidation type="list" allowBlank="1" showInputMessage="1" showErrorMessage="1" sqref="B8" xr:uid="{2918E423-CE12-4C53-A1F5-F5E1EACA476B}">
      <formula1>"-5,-6,-7,-8,-9,-10,-11,-12,-13,-14,-15,-16,-17,-18,-19,-20,-22,-23"</formula1>
    </dataValidation>
    <dataValidation type="list" allowBlank="1" showInputMessage="1" showErrorMessage="1" sqref="B6" xr:uid="{7C8203A0-1E39-4FDF-A97A-FD47E5A76807}">
      <formula1>"spez. Heizlast,Heizlast,Ölverbrauch,Gasverbrauch"</formula1>
    </dataValidation>
    <dataValidation type="list" allowBlank="1" showInputMessage="1" showErrorMessage="1" sqref="B9" xr:uid="{CDD1A29E-9437-4EB5-AA64-3D1D5E51B3DF}">
      <formula1>"Fußbodenheizung 35°C, Niedertemperaturheizkörper 45°C, Heizkörper 55°C, Hochtemperaturheizkörper 65°C"</formula1>
    </dataValidation>
    <dataValidation type="list" allowBlank="1" showInputMessage="1" showErrorMessage="1" sqref="B5" xr:uid="{0B03E4B4-9C58-449E-BB09-8B5931E3C4E9}">
      <formula1>"1,2,3,4,5,6"</formula1>
    </dataValidation>
  </dataValidations>
  <hyperlinks>
    <hyperlink ref="B88" r:id="rId1" xr:uid="{42D750AD-CAC4-462F-BD3D-4E377C73AB34}"/>
    <hyperlink ref="B89" r:id="rId2" display="http://www.lambda-wp.at/" xr:uid="{339E10BC-E43F-430E-BFBF-45FD3AA1D473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EA1F-19AC-44A7-83C2-418CA41A8AEF}">
  <sheetPr codeName="Tabelle2"/>
  <dimension ref="A1:C10"/>
  <sheetViews>
    <sheetView workbookViewId="0">
      <selection activeCell="F17" sqref="F17"/>
    </sheetView>
  </sheetViews>
  <sheetFormatPr baseColWidth="10" defaultRowHeight="15" x14ac:dyDescent="0.25"/>
  <cols>
    <col min="1" max="1" width="31.5703125" bestFit="1" customWidth="1"/>
    <col min="2" max="2" width="19.140625" customWidth="1"/>
  </cols>
  <sheetData>
    <row r="1" spans="1:3" x14ac:dyDescent="0.25">
      <c r="A1" s="37" t="s">
        <v>94</v>
      </c>
      <c r="B1" s="38"/>
      <c r="C1" s="39"/>
    </row>
    <row r="2" spans="1:3" x14ac:dyDescent="0.25">
      <c r="A2" s="33" t="s">
        <v>95</v>
      </c>
      <c r="B2" s="32">
        <v>0.13</v>
      </c>
      <c r="C2" s="5" t="s">
        <v>64</v>
      </c>
    </row>
    <row r="3" spans="1:3" x14ac:dyDescent="0.25">
      <c r="A3" s="33" t="s">
        <v>96</v>
      </c>
      <c r="B3" s="32">
        <v>0.11</v>
      </c>
      <c r="C3" s="5" t="s">
        <v>64</v>
      </c>
    </row>
    <row r="4" spans="1:3" x14ac:dyDescent="0.25">
      <c r="A4" s="33" t="s">
        <v>97</v>
      </c>
      <c r="B4" s="32">
        <v>0.24</v>
      </c>
      <c r="C4" s="5" t="s">
        <v>64</v>
      </c>
    </row>
    <row r="5" spans="1:3" ht="15.75" thickBot="1" x14ac:dyDescent="0.3">
      <c r="A5" s="34" t="s">
        <v>98</v>
      </c>
      <c r="B5" s="35">
        <v>0.08</v>
      </c>
      <c r="C5" s="8" t="s">
        <v>64</v>
      </c>
    </row>
    <row r="6" spans="1:3" ht="15.75" thickBot="1" x14ac:dyDescent="0.3"/>
    <row r="7" spans="1:3" x14ac:dyDescent="0.25">
      <c r="A7" s="37" t="s">
        <v>105</v>
      </c>
      <c r="B7" s="38"/>
      <c r="C7" s="39"/>
    </row>
    <row r="8" spans="1:3" x14ac:dyDescent="0.25">
      <c r="A8" s="33" t="s">
        <v>104</v>
      </c>
      <c r="B8" s="41" t="s">
        <v>115</v>
      </c>
      <c r="C8" s="42"/>
    </row>
    <row r="9" spans="1:3" ht="15.75" thickBot="1" x14ac:dyDescent="0.3">
      <c r="A9" s="34" t="s">
        <v>106</v>
      </c>
      <c r="B9" s="7">
        <v>0</v>
      </c>
      <c r="C9" s="8" t="s">
        <v>5</v>
      </c>
    </row>
    <row r="10" spans="1:3" x14ac:dyDescent="0.25">
      <c r="A10" s="36" t="s">
        <v>107</v>
      </c>
    </row>
  </sheetData>
  <mergeCells count="3">
    <mergeCell ref="A1:C1"/>
    <mergeCell ref="A7:C7"/>
    <mergeCell ref="B8:C8"/>
  </mergeCells>
  <dataValidations count="2">
    <dataValidation type="list" allowBlank="1" showInputMessage="1" showErrorMessage="1" sqref="B8" xr:uid="{9F1718C0-B46A-4111-824E-5346FDD002EC}">
      <formula1>"direkt, Pufferspeicher, Kombispeicher"</formula1>
    </dataValidation>
    <dataValidation type="list" allowBlank="1" showInputMessage="1" showErrorMessage="1" sqref="B9" xr:uid="{C46A31F6-5EFE-4581-A6D4-356C52B7E793}">
      <formula1>"0, 10, 20, 30"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D726-F356-4FFE-82FE-07040407C9D0}">
  <sheetPr codeName="Tabelle3"/>
  <dimension ref="A1:AC277"/>
  <sheetViews>
    <sheetView topLeftCell="A226" zoomScale="70" zoomScaleNormal="70" workbookViewId="0">
      <selection activeCell="B272" sqref="B272"/>
    </sheetView>
  </sheetViews>
  <sheetFormatPr baseColWidth="10" defaultRowHeight="15" x14ac:dyDescent="0.25"/>
  <cols>
    <col min="1" max="1" width="15.7109375" bestFit="1" customWidth="1"/>
    <col min="2" max="3" width="21.5703125" bestFit="1" customWidth="1"/>
    <col min="4" max="4" width="3.7109375" customWidth="1"/>
    <col min="5" max="5" width="14.5703125" bestFit="1" customWidth="1"/>
    <col min="6" max="7" width="21.5703125" bestFit="1" customWidth="1"/>
    <col min="8" max="8" width="4.140625" customWidth="1"/>
    <col min="9" max="9" width="14.5703125" bestFit="1" customWidth="1"/>
    <col min="10" max="11" width="21.5703125" bestFit="1" customWidth="1"/>
    <col min="12" max="12" width="4.42578125" customWidth="1"/>
    <col min="13" max="13" width="14.85546875" bestFit="1" customWidth="1"/>
    <col min="14" max="14" width="22.28515625" bestFit="1" customWidth="1"/>
    <col min="15" max="15" width="18.28515625" bestFit="1" customWidth="1"/>
    <col min="16" max="16" width="4.42578125" customWidth="1"/>
    <col min="18" max="18" width="22.42578125" bestFit="1" customWidth="1"/>
    <col min="19" max="19" width="18.85546875" bestFit="1" customWidth="1"/>
    <col min="20" max="20" width="4.85546875" customWidth="1"/>
    <col min="22" max="22" width="23.140625" bestFit="1" customWidth="1"/>
    <col min="23" max="23" width="18.85546875" bestFit="1" customWidth="1"/>
  </cols>
  <sheetData>
    <row r="1" spans="1:29" x14ac:dyDescent="0.25">
      <c r="A1" t="s">
        <v>22</v>
      </c>
      <c r="B1" t="s">
        <v>20</v>
      </c>
      <c r="C1" t="s">
        <v>23</v>
      </c>
      <c r="E1" t="s">
        <v>22</v>
      </c>
      <c r="F1" t="s">
        <v>118</v>
      </c>
      <c r="G1" t="s">
        <v>23</v>
      </c>
      <c r="I1" t="s">
        <v>22</v>
      </c>
      <c r="J1" t="s">
        <v>21</v>
      </c>
      <c r="K1" t="s">
        <v>23</v>
      </c>
      <c r="M1" t="s">
        <v>22</v>
      </c>
      <c r="N1" t="s">
        <v>110</v>
      </c>
      <c r="O1" t="s">
        <v>23</v>
      </c>
      <c r="Q1" t="s">
        <v>22</v>
      </c>
      <c r="R1" t="s">
        <v>112</v>
      </c>
      <c r="S1" t="s">
        <v>23</v>
      </c>
      <c r="U1" s="43" t="s">
        <v>22</v>
      </c>
      <c r="V1" s="43" t="s">
        <v>121</v>
      </c>
      <c r="W1" s="43" t="s">
        <v>23</v>
      </c>
      <c r="Z1" t="s">
        <v>22</v>
      </c>
      <c r="AA1" t="s">
        <v>30</v>
      </c>
      <c r="AB1" t="s">
        <v>23</v>
      </c>
      <c r="AC1" t="s">
        <v>31</v>
      </c>
    </row>
    <row r="2" spans="1:29" x14ac:dyDescent="0.25">
      <c r="A2">
        <v>-21.424429120616001</v>
      </c>
      <c r="B2">
        <v>5.8079040742206898</v>
      </c>
      <c r="C2">
        <f>IF(A2&lt;'Planungstool Heizlast'!$B$8,'Planungstool Heizlast'!$B$21,IF(A2&gt;15,'Planungstool Heizlast'!$B$20,'Planungstool Heizlast'!$B$19/(15-'Planungstool Heizlast'!$B$8)*(15-Leistungsdaten!A2)+'Planungstool Heizlast'!$B$20))</f>
        <v>29.01538723297412</v>
      </c>
      <c r="E2">
        <v>-21.128759231279499</v>
      </c>
      <c r="F2">
        <v>6.9547602621393798</v>
      </c>
      <c r="G2">
        <f>IF(E2&lt;'Planungstool Heizlast'!$B$8,'Planungstool Heizlast'!$B$21,IF(E2&gt;15,'Planungstool Heizlast'!$B$20,'Planungstool Heizlast'!$B$19/(15-'Planungstool Heizlast'!$B$8)*(15-Leistungsdaten!E2)+'Planungstool Heizlast'!$B$20))</f>
        <v>29.01538723297412</v>
      </c>
      <c r="I2">
        <v>-20.229916476436198</v>
      </c>
      <c r="J2">
        <v>9.8603036721752204</v>
      </c>
      <c r="K2">
        <f>IF(I2&lt;'Planungstool Heizlast'!$B$8,'Planungstool Heizlast'!$B$21,IF(I2&gt;15,'Planungstool Heizlast'!$B$20,'Planungstool Heizlast'!$B$19/(15-'Planungstool Heizlast'!$B$8)*(15-Leistungsdaten!I2)+'Planungstool Heizlast'!$B$20))</f>
        <v>29.01538723297412</v>
      </c>
      <c r="M2">
        <v>-21.008312651885799</v>
      </c>
      <c r="N2">
        <v>11.3024264815122</v>
      </c>
      <c r="O2">
        <f>IF(M2&lt;'Planungstool Heizlast'!$B$8,'Planungstool Heizlast'!$B$21,IF(M2&gt;15,'Planungstool Heizlast'!$B$20,'Planungstool Heizlast'!$B$19/(15-'Planungstool Heizlast'!$B$8)*(15-Leistungsdaten!M2)+'Planungstool Heizlast'!$B$20))</f>
        <v>29.01538723297412</v>
      </c>
      <c r="Q2">
        <v>-20.947170390428798</v>
      </c>
      <c r="R2">
        <v>14.7320727129489</v>
      </c>
      <c r="S2">
        <f>IF(Q2&lt;'Planungstool Heizlast'!$B$8,'Planungstool Heizlast'!$B$21,IF(Q2&gt;15,'Planungstool Heizlast'!$B$20,'Planungstool Heizlast'!$B$19/(15-'Planungstool Heizlast'!$B$8)*(15-Leistungsdaten!Q2)+'Planungstool Heizlast'!$B$20))</f>
        <v>29.01538723297412</v>
      </c>
      <c r="U2">
        <v>-21.273125385891799</v>
      </c>
      <c r="V2">
        <v>21.7527492813098</v>
      </c>
      <c r="W2" s="43">
        <f>IF(U2&lt;'Planungstool Heizlast'!$B$8,'Planungstool Heizlast'!$B$21,IF(U2&gt;15,'Planungstool Heizlast'!$B$20,'Planungstool Heizlast'!$B$19/(15-'Planungstool Heizlast'!$B$8)*(15-Leistungsdaten!U2)+'Planungstool Heizlast'!$B$20))</f>
        <v>29.01538723297412</v>
      </c>
      <c r="Z2" s="1">
        <f>IF('Planungstool Heizlast'!$B$4="EU13L",Leistungsdaten!I2,IF('Planungstool Heizlast'!$B$4="EU10L",E2,IF('Planungstool Heizlast'!$B$4="EU08L",A2,IF('Planungstool Heizlast'!$B$4="EU15L",M2,IF('Planungstool Heizlast'!$B$4="EU20L",Q2,IF('Planungstool Heizlast'!$B$4="EU35L",U2,""))))))</f>
        <v>-21.273125385891799</v>
      </c>
      <c r="AA2" s="1">
        <f>IF(OR('Planungstool Heizlast'!$B$9="Fußbodenheizung 35°C",'Planungstool Heizlast'!$B$9="Niedertemperaturheizkörper 45°C"),IF('Planungstool Heizlast'!$B$4="EU13L",Leistungsdaten!J2, IF('Planungstool Heizlast'!$B$4="EU35L",Leistungsdaten!V2,IF('Planungstool Heizlast'!$B$4="EU10L",Leistungsdaten!F2,IF('Planungstool Heizlast'!$B$4="EU08L",Leistungsdaten!B2,IF('Planungstool Heizlast'!$B$4="EU15L",N2,IF('Planungstool Heizlast'!$B$4="EU20L",R2,"")))))),IF('Planungstool Heizlast'!$B$4="EU13L",Leistungsdaten!J2, IF('Planungstool Heizlast'!$B$4="EU35L",Leistungsdaten!V2,IF('Planungstool Heizlast'!$B$4="EU10L",Leistungsdaten!F2,IF('Planungstool Heizlast'!$B$4="EU08L",Leistungsdaten!B2,IF('Planungstool Heizlast'!$B$4="EU15L",N2,IF('Planungstool Heizlast'!$B$4="EU20L",R2,""))))))*0.9)*'Planungstool Heizlast'!$B$5</f>
        <v>21.7527492813098</v>
      </c>
      <c r="AB2" s="1">
        <f>IF('Planungstool Heizlast'!$B$4="EU13L",Leistungsdaten!K2,IF('Planungstool Heizlast'!$B$4="EU10L",Leistungsdaten!G2, IF('Planungstool Heizlast'!$B$4="EU35L",Leistungsdaten!W2,IF('Planungstool Heizlast'!$B$4="EU08L",Leistungsdaten!C2,IF('Planungstool Heizlast'!$B$4="EU15L",O2,IF('Planungstool Heizlast'!$B$4="EU20L",S2,""))))))*$B$274</f>
        <v>29.01538723297412</v>
      </c>
      <c r="AC2" s="1">
        <f>AA2-AB2</f>
        <v>-7.2626379516643205</v>
      </c>
    </row>
    <row r="3" spans="1:29" x14ac:dyDescent="0.25">
      <c r="A3">
        <v>-21.213811548931702</v>
      </c>
      <c r="B3">
        <v>5.8421879721347896</v>
      </c>
      <c r="C3">
        <f>IF(A3&lt;'Planungstool Heizlast'!$B$8,'Planungstool Heizlast'!$B$21,IF(A3&gt;15,'Planungstool Heizlast'!$B$20,'Planungstool Heizlast'!$B$19/(15-'Planungstool Heizlast'!$B$8)*(15-Leistungsdaten!A3)+'Planungstool Heizlast'!$B$20))</f>
        <v>29.01538723297412</v>
      </c>
      <c r="E3">
        <v>-20.9117745802237</v>
      </c>
      <c r="F3">
        <v>7.0009410296938102</v>
      </c>
      <c r="G3">
        <f>IF(E3&lt;'Planungstool Heizlast'!$B$8,'Planungstool Heizlast'!$B$21,IF(E3&gt;15,'Planungstool Heizlast'!$B$20,'Planungstool Heizlast'!$B$19/(15-'Planungstool Heizlast'!$B$8)*(15-Leistungsdaten!E3)+'Planungstool Heizlast'!$B$20))</f>
        <v>29.01538723297412</v>
      </c>
      <c r="I3">
        <v>-20.008741411700399</v>
      </c>
      <c r="J3">
        <v>9.9160793948369506</v>
      </c>
      <c r="K3">
        <f>IF(I3&lt;'Planungstool Heizlast'!$B$8,'Planungstool Heizlast'!$B$21,IF(I3&gt;15,'Planungstool Heizlast'!$B$20,'Planungstool Heizlast'!$B$19/(15-'Planungstool Heizlast'!$B$8)*(15-Leistungsdaten!I3)+'Planungstool Heizlast'!$B$20))</f>
        <v>29.01538723297412</v>
      </c>
      <c r="M3">
        <v>-20.784305627474499</v>
      </c>
      <c r="N3">
        <v>11.415159677741199</v>
      </c>
      <c r="O3">
        <f>IF(M3&lt;'Planungstool Heizlast'!$B$8,'Planungstool Heizlast'!$B$21,IF(M3&gt;15,'Planungstool Heizlast'!$B$20,'Planungstool Heizlast'!$B$19/(15-'Planungstool Heizlast'!$B$8)*(15-Leistungsdaten!M3)+'Planungstool Heizlast'!$B$20))</f>
        <v>29.01538723297412</v>
      </c>
      <c r="Q3">
        <v>-20.722888965517299</v>
      </c>
      <c r="R3">
        <v>14.875833270587901</v>
      </c>
      <c r="S3">
        <f>IF(Q3&lt;'Planungstool Heizlast'!$B$8,'Planungstool Heizlast'!$B$21,IF(Q3&gt;15,'Planungstool Heizlast'!$B$20,'Planungstool Heizlast'!$B$19/(15-'Planungstool Heizlast'!$B$8)*(15-Leistungsdaten!Q3)+'Planungstool Heizlast'!$B$20))</f>
        <v>29.01538723297412</v>
      </c>
      <c r="U3">
        <v>-21.055498403839401</v>
      </c>
      <c r="V3">
        <v>21.941334298011402</v>
      </c>
      <c r="W3" s="43">
        <f>IF(U3&lt;'Planungstool Heizlast'!$B$8,'Planungstool Heizlast'!$B$21,IF(U3&gt;15,'Planungstool Heizlast'!$B$20,'Planungstool Heizlast'!$B$19/(15-'Planungstool Heizlast'!$B$8)*(15-Leistungsdaten!U3)+'Planungstool Heizlast'!$B$20))</f>
        <v>29.01538723297412</v>
      </c>
      <c r="Z3" s="1">
        <f>IF('Planungstool Heizlast'!$B$4="EU13L",Leistungsdaten!I3,IF('Planungstool Heizlast'!$B$4="EU10L",E3,IF('Planungstool Heizlast'!$B$4="EU08L",A3,IF('Planungstool Heizlast'!$B$4="EU15L",M3,IF('Planungstool Heizlast'!$B$4="EU20L",Q3,IF('Planungstool Heizlast'!$B$4="EU35L",U3,""))))))</f>
        <v>-21.055498403839401</v>
      </c>
      <c r="AA3" s="1">
        <f>IF(OR('Planungstool Heizlast'!$B$9="Fußbodenheizung 35°C",'Planungstool Heizlast'!$B$9="Niedertemperaturheizkörper 45°C"),IF('Planungstool Heizlast'!$B$4="EU13L",Leistungsdaten!J3, IF('Planungstool Heizlast'!$B$4="EU35L",Leistungsdaten!V3,IF('Planungstool Heizlast'!$B$4="EU10L",Leistungsdaten!F3,IF('Planungstool Heizlast'!$B$4="EU08L",Leistungsdaten!B3,IF('Planungstool Heizlast'!$B$4="EU15L",N3,IF('Planungstool Heizlast'!$B$4="EU20L",R3,"")))))),IF('Planungstool Heizlast'!$B$4="EU13L",Leistungsdaten!J3, IF('Planungstool Heizlast'!$B$4="EU35L",Leistungsdaten!V3,IF('Planungstool Heizlast'!$B$4="EU10L",Leistungsdaten!F3,IF('Planungstool Heizlast'!$B$4="EU08L",Leistungsdaten!B3,IF('Planungstool Heizlast'!$B$4="EU15L",N3,IF('Planungstool Heizlast'!$B$4="EU20L",R3,""))))))*0.9)*'Planungstool Heizlast'!$B$5</f>
        <v>21.941334298011402</v>
      </c>
      <c r="AB3" s="1">
        <f>IF('Planungstool Heizlast'!$B$4="EU13L",Leistungsdaten!K3,IF('Planungstool Heizlast'!$B$4="EU10L",Leistungsdaten!G3, IF('Planungstool Heizlast'!$B$4="EU35L",Leistungsdaten!W3,IF('Planungstool Heizlast'!$B$4="EU08L",Leistungsdaten!C3,IF('Planungstool Heizlast'!$B$4="EU15L",O3,IF('Planungstool Heizlast'!$B$4="EU20L",S3,""))))))*$B$274</f>
        <v>29.01538723297412</v>
      </c>
      <c r="AC3" s="1">
        <f t="shared" ref="AC3:AC20" si="0">AA3-AB3</f>
        <v>-7.0740529349627188</v>
      </c>
    </row>
    <row r="4" spans="1:29" x14ac:dyDescent="0.25">
      <c r="A4">
        <v>-21.0030435033221</v>
      </c>
      <c r="B4">
        <v>5.8766958690341404</v>
      </c>
      <c r="C4">
        <f>IF(A4&lt;'Planungstool Heizlast'!$B$8,'Planungstool Heizlast'!$B$21,IF(A4&gt;15,'Planungstool Heizlast'!$B$20,'Planungstool Heizlast'!$B$19/(15-'Planungstool Heizlast'!$B$8)*(15-Leistungsdaten!A4)+'Planungstool Heizlast'!$B$20))</f>
        <v>29.01538723297412</v>
      </c>
      <c r="E4">
        <v>-20.694697936591599</v>
      </c>
      <c r="F4">
        <v>7.0470984027802501</v>
      </c>
      <c r="G4">
        <f>IF(E4&lt;'Planungstool Heizlast'!$B$8,'Planungstool Heizlast'!$B$21,IF(E4&gt;15,'Planungstool Heizlast'!$B$20,'Planungstool Heizlast'!$B$19/(15-'Planungstool Heizlast'!$B$8)*(15-Leistungsdaten!E4)+'Planungstool Heizlast'!$B$20))</f>
        <v>29.01538723297412</v>
      </c>
      <c r="I4">
        <v>-19.787447777202999</v>
      </c>
      <c r="J4">
        <v>9.9719623496320295</v>
      </c>
      <c r="K4">
        <f>IF(I4&lt;'Planungstool Heizlast'!$B$8,'Planungstool Heizlast'!$B$21,IF(I4&gt;15,'Planungstool Heizlast'!$B$20,'Planungstool Heizlast'!$B$19/(15-'Planungstool Heizlast'!$B$8)*(15-Leistungsdaten!I4)+'Planungstool Heizlast'!$B$20))</f>
        <v>29.01538723297412</v>
      </c>
      <c r="M4">
        <v>-20.567545477166199</v>
      </c>
      <c r="N4">
        <v>11.4777603357772</v>
      </c>
      <c r="O4">
        <f>IF(M4&lt;'Planungstool Heizlast'!$B$8,'Planungstool Heizlast'!$B$21,IF(M4&gt;15,'Planungstool Heizlast'!$B$20,'Planungstool Heizlast'!$B$19/(15-'Planungstool Heizlast'!$B$8)*(15-Leistungsdaten!M4)+'Planungstool Heizlast'!$B$20))</f>
        <v>29.01538723297412</v>
      </c>
      <c r="Q4">
        <v>-20.505973473584501</v>
      </c>
      <c r="R4">
        <v>14.9616165498391</v>
      </c>
      <c r="S4">
        <f>IF(Q4&lt;'Planungstool Heizlast'!$B$8,'Planungstool Heizlast'!$B$21,IF(Q4&gt;15,'Planungstool Heizlast'!$B$20,'Planungstool Heizlast'!$B$19/(15-'Planungstool Heizlast'!$B$8)*(15-Leistungsdaten!Q4)+'Planungstool Heizlast'!$B$20))</f>
        <v>29.01538723297412</v>
      </c>
      <c r="U4">
        <v>-20.837622384991501</v>
      </c>
      <c r="V4">
        <v>22.131031413354801</v>
      </c>
      <c r="W4" s="43">
        <f>IF(U4&lt;'Planungstool Heizlast'!$B$8,'Planungstool Heizlast'!$B$21,IF(U4&gt;15,'Planungstool Heizlast'!$B$20,'Planungstool Heizlast'!$B$19/(15-'Planungstool Heizlast'!$B$8)*(15-Leistungsdaten!U4)+'Planungstool Heizlast'!$B$20))</f>
        <v>29.01538723297412</v>
      </c>
      <c r="Z4" s="1">
        <f>IF('Planungstool Heizlast'!$B$4="EU13L",Leistungsdaten!I4,IF('Planungstool Heizlast'!$B$4="EU10L",E4,IF('Planungstool Heizlast'!$B$4="EU08L",A4,IF('Planungstool Heizlast'!$B$4="EU15L",M4,IF('Planungstool Heizlast'!$B$4="EU20L",Q4,IF('Planungstool Heizlast'!$B$4="EU35L",U4,""))))))</f>
        <v>-20.837622384991501</v>
      </c>
      <c r="AA4" s="1">
        <f>IF(OR('Planungstool Heizlast'!$B$9="Fußbodenheizung 35°C",'Planungstool Heizlast'!$B$9="Niedertemperaturheizkörper 45°C"),IF('Planungstool Heizlast'!$B$4="EU13L",Leistungsdaten!J4, IF('Planungstool Heizlast'!$B$4="EU35L",Leistungsdaten!V4,IF('Planungstool Heizlast'!$B$4="EU10L",Leistungsdaten!F4,IF('Planungstool Heizlast'!$B$4="EU08L",Leistungsdaten!B4,IF('Planungstool Heizlast'!$B$4="EU15L",N4,IF('Planungstool Heizlast'!$B$4="EU20L",R4,"")))))),IF('Planungstool Heizlast'!$B$4="EU13L",Leistungsdaten!J4, IF('Planungstool Heizlast'!$B$4="EU35L",Leistungsdaten!V4,IF('Planungstool Heizlast'!$B$4="EU10L",Leistungsdaten!F4,IF('Planungstool Heizlast'!$B$4="EU08L",Leistungsdaten!B4,IF('Planungstool Heizlast'!$B$4="EU15L",N4,IF('Planungstool Heizlast'!$B$4="EU20L",R4,""))))))*0.9)*'Planungstool Heizlast'!$B$5</f>
        <v>22.131031413354801</v>
      </c>
      <c r="AB4" s="1">
        <f>IF('Planungstool Heizlast'!$B$4="EU13L",Leistungsdaten!K4,IF('Planungstool Heizlast'!$B$4="EU10L",Leistungsdaten!G4, IF('Planungstool Heizlast'!$B$4="EU35L",Leistungsdaten!W4,IF('Planungstool Heizlast'!$B$4="EU08L",Leistungsdaten!C4,IF('Planungstool Heizlast'!$B$4="EU15L",O4,IF('Planungstool Heizlast'!$B$4="EU20L",S4,""))))))*$B$274</f>
        <v>29.01538723297412</v>
      </c>
      <c r="AC4" s="1">
        <f t="shared" si="0"/>
        <v>-6.8843558196193193</v>
      </c>
    </row>
    <row r="5" spans="1:29" x14ac:dyDescent="0.25">
      <c r="A5">
        <v>-20.792125052336601</v>
      </c>
      <c r="B5">
        <v>5.9114249693919598</v>
      </c>
      <c r="C5">
        <f>IF(A5&lt;'Planungstool Heizlast'!$B$8,'Planungstool Heizlast'!$B$21,IF(A5&gt;15,'Planungstool Heizlast'!$B$20,'Planungstool Heizlast'!$B$19/(15-'Planungstool Heizlast'!$B$8)*(15-Leistungsdaten!A5)+'Planungstool Heizlast'!$B$20))</f>
        <v>29.01538723297412</v>
      </c>
      <c r="E5">
        <v>-20.4775300518675</v>
      </c>
      <c r="F5">
        <v>7.0932320836467504</v>
      </c>
      <c r="G5">
        <f>IF(E5&lt;'Planungstool Heizlast'!$B$8,'Planungstool Heizlast'!$B$21,IF(E5&gt;15,'Planungstool Heizlast'!$B$20,'Planungstool Heizlast'!$B$19/(15-'Planungstool Heizlast'!$B$8)*(15-Leistungsdaten!E5)+'Planungstool Heizlast'!$B$20))</f>
        <v>29.01538723297412</v>
      </c>
      <c r="I5">
        <v>-19.566036290686</v>
      </c>
      <c r="J5">
        <v>10.027949159781199</v>
      </c>
      <c r="K5">
        <f>IF(I5&lt;'Planungstool Heizlast'!$B$8,'Planungstool Heizlast'!$B$21,IF(I5&gt;15,'Planungstool Heizlast'!$B$20,'Planungstool Heizlast'!$B$19/(15-'Planungstool Heizlast'!$B$8)*(15-Leistungsdaten!I5)+'Planungstool Heizlast'!$B$20))</f>
        <v>29.01538723297412</v>
      </c>
      <c r="M5">
        <v>-20.342973346639901</v>
      </c>
      <c r="N5">
        <v>11.5917679112576</v>
      </c>
      <c r="O5">
        <f>IF(M5&lt;'Planungstool Heizlast'!$B$8,'Planungstool Heizlast'!$B$21,IF(M5&gt;15,'Planungstool Heizlast'!$B$20,'Planungstool Heizlast'!$B$19/(15-'Planungstool Heizlast'!$B$8)*(15-Leistungsdaten!M5)+'Planungstool Heizlast'!$B$20))</f>
        <v>29.01538723297412</v>
      </c>
      <c r="Q5">
        <v>-20.2810860126358</v>
      </c>
      <c r="R5">
        <v>15.1071393907458</v>
      </c>
      <c r="S5">
        <f>IF(Q5&lt;'Planungstool Heizlast'!$B$8,'Planungstool Heizlast'!$B$21,IF(Q5&gt;15,'Planungstool Heizlast'!$B$20,'Planungstool Heizlast'!$B$19/(15-'Planungstool Heizlast'!$B$8)*(15-Leistungsdaten!Q5)+'Planungstool Heizlast'!$B$20))</f>
        <v>29.01538723297412</v>
      </c>
      <c r="U5">
        <v>-20.619497138735898</v>
      </c>
      <c r="V5">
        <v>22.321834209816</v>
      </c>
      <c r="W5" s="43">
        <f>IF(U5&lt;'Planungstool Heizlast'!$B$8,'Planungstool Heizlast'!$B$21,IF(U5&gt;15,'Planungstool Heizlast'!$B$20,'Planungstool Heizlast'!$B$19/(15-'Planungstool Heizlast'!$B$8)*(15-Leistungsdaten!U5)+'Planungstool Heizlast'!$B$20))</f>
        <v>29.01538723297412</v>
      </c>
      <c r="Z5" s="1">
        <f>IF('Planungstool Heizlast'!$B$4="EU13L",Leistungsdaten!I5,IF('Planungstool Heizlast'!$B$4="EU10L",E5,IF('Planungstool Heizlast'!$B$4="EU08L",A5,IF('Planungstool Heizlast'!$B$4="EU15L",M5,IF('Planungstool Heizlast'!$B$4="EU20L",Q5,IF('Planungstool Heizlast'!$B$4="EU35L",U5,""))))))</f>
        <v>-20.619497138735898</v>
      </c>
      <c r="AA5" s="1">
        <f>IF(OR('Planungstool Heizlast'!$B$9="Fußbodenheizung 35°C",'Planungstool Heizlast'!$B$9="Niedertemperaturheizkörper 45°C"),IF('Planungstool Heizlast'!$B$4="EU13L",Leistungsdaten!J5, IF('Planungstool Heizlast'!$B$4="EU35L",Leistungsdaten!V5,IF('Planungstool Heizlast'!$B$4="EU10L",Leistungsdaten!F5,IF('Planungstool Heizlast'!$B$4="EU08L",Leistungsdaten!B5,IF('Planungstool Heizlast'!$B$4="EU15L",N5,IF('Planungstool Heizlast'!$B$4="EU20L",R5,"")))))),IF('Planungstool Heizlast'!$B$4="EU13L",Leistungsdaten!J5, IF('Planungstool Heizlast'!$B$4="EU35L",Leistungsdaten!V5,IF('Planungstool Heizlast'!$B$4="EU10L",Leistungsdaten!F5,IF('Planungstool Heizlast'!$B$4="EU08L",Leistungsdaten!B5,IF('Planungstool Heizlast'!$B$4="EU15L",N5,IF('Planungstool Heizlast'!$B$4="EU20L",R5,""))))))*0.9)*'Planungstool Heizlast'!$B$5</f>
        <v>22.321834209816</v>
      </c>
      <c r="AB5" s="1">
        <f>IF('Planungstool Heizlast'!$B$4="EU13L",Leistungsdaten!K5,IF('Planungstool Heizlast'!$B$4="EU10L",Leistungsdaten!G5, IF('Planungstool Heizlast'!$B$4="EU35L",Leistungsdaten!W5,IF('Planungstool Heizlast'!$B$4="EU08L",Leistungsdaten!C5,IF('Planungstool Heizlast'!$B$4="EU15L",O5,IF('Planungstool Heizlast'!$B$4="EU20L",S5,""))))))*$B$274</f>
        <v>29.01538723297412</v>
      </c>
      <c r="AC5" s="1">
        <f t="shared" si="0"/>
        <v>-6.6935530231581204</v>
      </c>
    </row>
    <row r="6" spans="1:29" x14ac:dyDescent="0.25">
      <c r="A6">
        <v>-20.581056293481399</v>
      </c>
      <c r="B6">
        <v>5.9463724451053004</v>
      </c>
      <c r="C6">
        <f>IF(A6&lt;'Planungstool Heizlast'!$B$8,'Planungstool Heizlast'!$B$21,IF(A6&gt;15,'Planungstool Heizlast'!$B$20,'Planungstool Heizlast'!$B$19/(15-'Planungstool Heizlast'!$B$8)*(15-Leistungsdaten!A6)+'Planungstool Heizlast'!$B$20))</f>
        <v>29.01538723297412</v>
      </c>
      <c r="E6">
        <v>-20.2602716431315</v>
      </c>
      <c r="F6">
        <v>7.1393417349610298</v>
      </c>
      <c r="G6">
        <f>IF(E6&lt;'Planungstool Heizlast'!$B$8,'Planungstool Heizlast'!$B$21,IF(E6&gt;15,'Planungstool Heizlast'!$B$20,'Planungstool Heizlast'!$B$19/(15-'Planungstool Heizlast'!$B$8)*(15-Leistungsdaten!E6)+'Planungstool Heizlast'!$B$20))</f>
        <v>29.01538723297412</v>
      </c>
      <c r="I6">
        <v>-19.3445076738411</v>
      </c>
      <c r="J6">
        <v>10.084036395126001</v>
      </c>
      <c r="K6">
        <f>IF(I6&lt;'Planungstool Heizlast'!$B$8,'Planungstool Heizlast'!$B$21,IF(I6&gt;15,'Planungstool Heizlast'!$B$20,'Planungstool Heizlast'!$B$19/(15-'Planungstool Heizlast'!$B$8)*(15-Leistungsdaten!I6)+'Planungstool Heizlast'!$B$20))</f>
        <v>29.01538723297412</v>
      </c>
      <c r="M6">
        <v>-20.1180781071923</v>
      </c>
      <c r="N6">
        <v>11.706533307145801</v>
      </c>
      <c r="O6">
        <f>IF(M6&lt;'Planungstool Heizlast'!$B$8,'Planungstool Heizlast'!$B$21,IF(M6&gt;15,'Planungstool Heizlast'!$B$20,'Planungstool Heizlast'!$B$19/(15-'Planungstool Heizlast'!$B$8)*(15-Leistungsdaten!M6)+'Planungstool Heizlast'!$B$20))</f>
        <v>29.01538723297412</v>
      </c>
      <c r="Q6">
        <v>-20.055846989193501</v>
      </c>
      <c r="R6">
        <v>15.253698285622001</v>
      </c>
      <c r="S6">
        <f>IF(Q6&lt;'Planungstool Heizlast'!$B$8,'Planungstool Heizlast'!$B$21,IF(Q6&gt;15,'Planungstool Heizlast'!$B$20,'Planungstool Heizlast'!$B$19/(15-'Planungstool Heizlast'!$B$8)*(15-Leistungsdaten!Q6)+'Planungstool Heizlast'!$B$20))</f>
        <v>29.01538723297412</v>
      </c>
      <c r="U6">
        <v>-20.404762245889501</v>
      </c>
      <c r="V6">
        <v>22.4508805680527</v>
      </c>
      <c r="W6" s="43">
        <f>IF(U6&lt;'Planungstool Heizlast'!$B$8,'Planungstool Heizlast'!$B$21,IF(U6&gt;15,'Planungstool Heizlast'!$B$20,'Planungstool Heizlast'!$B$19/(15-'Planungstool Heizlast'!$B$8)*(15-Leistungsdaten!U6)+'Planungstool Heizlast'!$B$20))</f>
        <v>29.01538723297412</v>
      </c>
      <c r="Z6" s="1">
        <f>IF('Planungstool Heizlast'!$B$4="EU13L",Leistungsdaten!I6,IF('Planungstool Heizlast'!$B$4="EU10L",E6,IF('Planungstool Heizlast'!$B$4="EU08L",A6,IF('Planungstool Heizlast'!$B$4="EU15L",M6,IF('Planungstool Heizlast'!$B$4="EU20L",Q6,IF('Planungstool Heizlast'!$B$4="EU35L",U6,""))))))</f>
        <v>-20.404762245889501</v>
      </c>
      <c r="AA6" s="1">
        <f>IF(OR('Planungstool Heizlast'!$B$9="Fußbodenheizung 35°C",'Planungstool Heizlast'!$B$9="Niedertemperaturheizkörper 45°C"),IF('Planungstool Heizlast'!$B$4="EU13L",Leistungsdaten!J6, IF('Planungstool Heizlast'!$B$4="EU35L",Leistungsdaten!V6,IF('Planungstool Heizlast'!$B$4="EU10L",Leistungsdaten!F6,IF('Planungstool Heizlast'!$B$4="EU08L",Leistungsdaten!B6,IF('Planungstool Heizlast'!$B$4="EU15L",N6,IF('Planungstool Heizlast'!$B$4="EU20L",R6,"")))))),IF('Planungstool Heizlast'!$B$4="EU13L",Leistungsdaten!J6, IF('Planungstool Heizlast'!$B$4="EU35L",Leistungsdaten!V6,IF('Planungstool Heizlast'!$B$4="EU10L",Leistungsdaten!F6,IF('Planungstool Heizlast'!$B$4="EU08L",Leistungsdaten!B6,IF('Planungstool Heizlast'!$B$4="EU15L",N6,IF('Planungstool Heizlast'!$B$4="EU20L",R6,""))))))*0.9)*'Planungstool Heizlast'!$B$5</f>
        <v>22.4508805680527</v>
      </c>
      <c r="AB6" s="1">
        <f>IF('Planungstool Heizlast'!$B$4="EU13L",Leistungsdaten!K6,IF('Planungstool Heizlast'!$B$4="EU10L",Leistungsdaten!G6, IF('Planungstool Heizlast'!$B$4="EU35L",Leistungsdaten!W6,IF('Planungstool Heizlast'!$B$4="EU08L",Leistungsdaten!C6,IF('Planungstool Heizlast'!$B$4="EU15L",O6,IF('Planungstool Heizlast'!$B$4="EU20L",S6,""))))))*$B$274</f>
        <v>29.01538723297412</v>
      </c>
      <c r="AC6" s="1">
        <f t="shared" si="0"/>
        <v>-6.5645066649214208</v>
      </c>
    </row>
    <row r="7" spans="1:29" x14ac:dyDescent="0.25">
      <c r="A7">
        <v>-20.369837352740799</v>
      </c>
      <c r="B7">
        <v>5.9815354349909002</v>
      </c>
      <c r="C7">
        <f>IF(A7&lt;'Planungstool Heizlast'!$B$8,'Planungstool Heizlast'!$B$21,IF(A7&gt;15,'Planungstool Heizlast'!$B$20,'Planungstool Heizlast'!$B$19/(15-'Planungstool Heizlast'!$B$8)*(15-Leistungsdaten!A7)+'Planungstool Heizlast'!$B$20))</f>
        <v>29.01538723297412</v>
      </c>
      <c r="E7">
        <v>-20.042923394480699</v>
      </c>
      <c r="F7">
        <v>7.18542697922204</v>
      </c>
      <c r="G7">
        <f>IF(E7&lt;'Planungstool Heizlast'!$B$8,'Planungstool Heizlast'!$B$21,IF(E7&gt;15,'Planungstool Heizlast'!$B$20,'Planungstool Heizlast'!$B$19/(15-'Planungstool Heizlast'!$B$8)*(15-Leistungsdaten!E7)+'Planungstool Heizlast'!$B$20))</f>
        <v>29.01538723297412</v>
      </c>
      <c r="I7">
        <v>-19.122862652242102</v>
      </c>
      <c r="J7">
        <v>10.140220571253</v>
      </c>
      <c r="K7">
        <f>IF(I7&lt;'Planungstool Heizlast'!$B$8,'Planungstool Heizlast'!$B$21,IF(I7&gt;15,'Planungstool Heizlast'!$B$20,'Planungstool Heizlast'!$B$19/(15-'Planungstool Heizlast'!$B$8)*(15-Leistungsdaten!I7)+'Planungstool Heizlast'!$B$20))</f>
        <v>29.01538723297412</v>
      </c>
      <c r="M7">
        <v>-19.900663261211299</v>
      </c>
      <c r="N7">
        <v>11.770466405307801</v>
      </c>
      <c r="O7">
        <f>IF(M7&lt;'Planungstool Heizlast'!$B$8,'Planungstool Heizlast'!$B$21,IF(M7&gt;15,'Planungstool Heizlast'!$B$20,'Planungstool Heizlast'!$B$19/(15-'Planungstool Heizlast'!$B$8)*(15-Leistungsdaten!M7)+'Planungstool Heizlast'!$B$20))</f>
        <v>29.01538723297412</v>
      </c>
      <c r="Q7">
        <v>-19.838241049683301</v>
      </c>
      <c r="R7">
        <v>15.341316869756501</v>
      </c>
      <c r="S7">
        <f>IF(Q7&lt;'Planungstool Heizlast'!$B$8,'Planungstool Heizlast'!$B$21,IF(Q7&gt;15,'Planungstool Heizlast'!$B$20,'Planungstool Heizlast'!$B$19/(15-'Planungstool Heizlast'!$B$8)*(15-Leistungsdaten!Q7)+'Planungstool Heizlast'!$B$20))</f>
        <v>29.01538723297412</v>
      </c>
      <c r="U7">
        <v>-20.186173670742399</v>
      </c>
      <c r="V7">
        <v>22.643757639963301</v>
      </c>
      <c r="W7" s="43">
        <f>IF(U7&lt;'Planungstool Heizlast'!$B$8,'Planungstool Heizlast'!$B$21,IF(U7&gt;15,'Planungstool Heizlast'!$B$20,'Planungstool Heizlast'!$B$19/(15-'Planungstool Heizlast'!$B$8)*(15-Leistungsdaten!U7)+'Planungstool Heizlast'!$B$20))</f>
        <v>29.01538723297412</v>
      </c>
      <c r="Z7" s="1">
        <f>IF('Planungstool Heizlast'!$B$4="EU13L",Leistungsdaten!I7,IF('Planungstool Heizlast'!$B$4="EU10L",E7,IF('Planungstool Heizlast'!$B$4="EU08L",A7,IF('Planungstool Heizlast'!$B$4="EU15L",M7,IF('Planungstool Heizlast'!$B$4="EU20L",Q7,IF('Planungstool Heizlast'!$B$4="EU35L",U7,""))))))</f>
        <v>-20.186173670742399</v>
      </c>
      <c r="AA7" s="1">
        <f>IF(OR('Planungstool Heizlast'!$B$9="Fußbodenheizung 35°C",'Planungstool Heizlast'!$B$9="Niedertemperaturheizkörper 45°C"),IF('Planungstool Heizlast'!$B$4="EU13L",Leistungsdaten!J7, IF('Planungstool Heizlast'!$B$4="EU35L",Leistungsdaten!V7,IF('Planungstool Heizlast'!$B$4="EU10L",Leistungsdaten!F7,IF('Planungstool Heizlast'!$B$4="EU08L",Leistungsdaten!B7,IF('Planungstool Heizlast'!$B$4="EU15L",N7,IF('Planungstool Heizlast'!$B$4="EU20L",R7,"")))))),IF('Planungstool Heizlast'!$B$4="EU13L",Leistungsdaten!J7, IF('Planungstool Heizlast'!$B$4="EU35L",Leistungsdaten!V7,IF('Planungstool Heizlast'!$B$4="EU10L",Leistungsdaten!F7,IF('Planungstool Heizlast'!$B$4="EU08L",Leistungsdaten!B7,IF('Planungstool Heizlast'!$B$4="EU15L",N7,IF('Planungstool Heizlast'!$B$4="EU20L",R7,""))))))*0.9)*'Planungstool Heizlast'!$B$5</f>
        <v>22.643757639963301</v>
      </c>
      <c r="AB7" s="1">
        <f>IF('Planungstool Heizlast'!$B$4="EU13L",Leistungsdaten!K7,IF('Planungstool Heizlast'!$B$4="EU10L",Leistungsdaten!G7, IF('Planungstool Heizlast'!$B$4="EU35L",Leistungsdaten!W7,IF('Planungstool Heizlast'!$B$4="EU08L",Leistungsdaten!C7,IF('Planungstool Heizlast'!$B$4="EU15L",O7,IF('Planungstool Heizlast'!$B$4="EU20L",S7,""))))))*$B$274</f>
        <v>29.01538723297412</v>
      </c>
      <c r="AC7" s="1">
        <f t="shared" si="0"/>
        <v>-6.3716295930108195</v>
      </c>
    </row>
    <row r="8" spans="1:29" x14ac:dyDescent="0.25">
      <c r="A8">
        <v>-20.158468384085801</v>
      </c>
      <c r="B8">
        <v>6.0169110442717599</v>
      </c>
      <c r="C8">
        <f>IF(A8&lt;'Planungstool Heizlast'!$B$8,'Planungstool Heizlast'!$B$21,IF(A8&gt;15,'Planungstool Heizlast'!$B$20,'Planungstool Heizlast'!$B$19/(15-'Planungstool Heizlast'!$B$8)*(15-Leistungsdaten!A8)+'Planungstool Heizlast'!$B$20))</f>
        <v>29.01538723297412</v>
      </c>
      <c r="E8">
        <v>-19.825485958394001</v>
      </c>
      <c r="F8">
        <v>7.2314873981595298</v>
      </c>
      <c r="G8">
        <f>IF(E8&lt;'Planungstool Heizlast'!$B$8,'Planungstool Heizlast'!$B$21,IF(E8&gt;15,'Planungstool Heizlast'!$B$20,'Planungstool Heizlast'!$B$19/(15-'Planungstool Heizlast'!$B$8)*(15-Leistungsdaten!E8)+'Planungstool Heizlast'!$B$20))</f>
        <v>29.01538723297412</v>
      </c>
      <c r="I8">
        <v>-18.901101955280499</v>
      </c>
      <c r="J8">
        <v>10.1964981486016</v>
      </c>
      <c r="K8">
        <f>IF(I8&lt;'Planungstool Heizlast'!$B$8,'Planungstool Heizlast'!$B$21,IF(I8&gt;15,'Planungstool Heizlast'!$B$20,'Planungstool Heizlast'!$B$19/(15-'Planungstool Heizlast'!$B$8)*(15-Leistungsdaten!I8)+'Planungstool Heizlast'!$B$20))</f>
        <v>29.01538723297412</v>
      </c>
      <c r="M8">
        <v>-19.675195060615199</v>
      </c>
      <c r="N8">
        <v>11.886510578386901</v>
      </c>
      <c r="O8">
        <f>IF(M8&lt;'Planungstool Heizlast'!$B$8,'Planungstool Heizlast'!$B$21,IF(M8&gt;15,'Planungstool Heizlast'!$B$20,'Planungstool Heizlast'!$B$19/(15-'Planungstool Heizlast'!$B$8)*(15-Leistungsdaten!M8)+'Planungstool Heizlast'!$B$20))</f>
        <v>29.01538723297412</v>
      </c>
      <c r="Q8">
        <v>-19.6123876331765</v>
      </c>
      <c r="R8">
        <v>15.4896324265942</v>
      </c>
      <c r="S8">
        <f>IF(Q8&lt;'Planungstool Heizlast'!$B$8,'Planungstool Heizlast'!$B$21,IF(Q8&gt;15,'Planungstool Heizlast'!$B$20,'Planungstool Heizlast'!$B$19/(15-'Planungstool Heizlast'!$B$8)*(15-Leistungsdaten!Q8)+'Planungstool Heizlast'!$B$20))</f>
        <v>29.01538723297412</v>
      </c>
      <c r="U8">
        <v>-19.967334986461601</v>
      </c>
      <c r="V8">
        <v>22.837724879110102</v>
      </c>
      <c r="W8" s="43">
        <f>IF(U8&lt;'Planungstool Heizlast'!$B$8,'Planungstool Heizlast'!$B$21,IF(U8&gt;15,'Planungstool Heizlast'!$B$20,'Planungstool Heizlast'!$B$19/(15-'Planungstool Heizlast'!$B$8)*(15-Leistungsdaten!U8)+'Planungstool Heizlast'!$B$20))</f>
        <v>29.01538723297412</v>
      </c>
      <c r="Z8" s="1">
        <f>IF('Planungstool Heizlast'!$B$4="EU13L",Leistungsdaten!I8,IF('Planungstool Heizlast'!$B$4="EU10L",E8,IF('Planungstool Heizlast'!$B$4="EU08L",A8,IF('Planungstool Heizlast'!$B$4="EU15L",M8,IF('Planungstool Heizlast'!$B$4="EU20L",Q8,IF('Planungstool Heizlast'!$B$4="EU35L",U8,""))))))</f>
        <v>-19.967334986461601</v>
      </c>
      <c r="AA8" s="1">
        <f>IF(OR('Planungstool Heizlast'!$B$9="Fußbodenheizung 35°C",'Planungstool Heizlast'!$B$9="Niedertemperaturheizkörper 45°C"),IF('Planungstool Heizlast'!$B$4="EU13L",Leistungsdaten!J8, IF('Planungstool Heizlast'!$B$4="EU35L",Leistungsdaten!V8,IF('Planungstool Heizlast'!$B$4="EU10L",Leistungsdaten!F8,IF('Planungstool Heizlast'!$B$4="EU08L",Leistungsdaten!B8,IF('Planungstool Heizlast'!$B$4="EU15L",N8,IF('Planungstool Heizlast'!$B$4="EU20L",R8,"")))))),IF('Planungstool Heizlast'!$B$4="EU13L",Leistungsdaten!J8, IF('Planungstool Heizlast'!$B$4="EU35L",Leistungsdaten!V8,IF('Planungstool Heizlast'!$B$4="EU10L",Leistungsdaten!F8,IF('Planungstool Heizlast'!$B$4="EU08L",Leistungsdaten!B8,IF('Planungstool Heizlast'!$B$4="EU15L",N8,IF('Planungstool Heizlast'!$B$4="EU20L",R8,""))))))*0.9)*'Planungstool Heizlast'!$B$5</f>
        <v>22.837724879110102</v>
      </c>
      <c r="AB8" s="1">
        <f>IF('Planungstool Heizlast'!$B$4="EU13L",Leistungsdaten!K8,IF('Planungstool Heizlast'!$B$4="EU10L",Leistungsdaten!G8, IF('Planungstool Heizlast'!$B$4="EU35L",Leistungsdaten!W8,IF('Planungstool Heizlast'!$B$4="EU08L",Leistungsdaten!C8,IF('Planungstool Heizlast'!$B$4="EU15L",O8,IF('Planungstool Heizlast'!$B$4="EU20L",S8,""))))))*$B$274</f>
        <v>29.01538723297412</v>
      </c>
      <c r="AC8" s="1">
        <f t="shared" si="0"/>
        <v>-6.1776623538640187</v>
      </c>
    </row>
    <row r="9" spans="1:29" x14ac:dyDescent="0.25">
      <c r="A9">
        <v>-19.9469495689697</v>
      </c>
      <c r="B9">
        <v>6.0524963440538997</v>
      </c>
      <c r="C9">
        <f>IF(A9&lt;'Planungstool Heizlast'!$B$8,'Planungstool Heizlast'!$B$21,IF(A9&gt;15,'Planungstool Heizlast'!$B$20,'Planungstool Heizlast'!$B$19/(15-'Planungstool Heizlast'!$B$8)*(15-Leistungsdaten!A9)+'Planungstool Heizlast'!$B$20))</f>
        <v>29.01538723297412</v>
      </c>
      <c r="E9">
        <v>-19.607959957044201</v>
      </c>
      <c r="F9">
        <v>7.27752253212131</v>
      </c>
      <c r="G9">
        <f>IF(E9&lt;'Planungstool Heizlast'!$B$8,'Planungstool Heizlast'!$B$21,IF(E9&gt;15,'Planungstool Heizlast'!$B$20,'Planungstool Heizlast'!$B$19/(15-'Planungstool Heizlast'!$B$8)*(15-Leistungsdaten!E9)+'Planungstool Heizlast'!$B$20))</f>
        <v>29.01538723297412</v>
      </c>
      <c r="I9">
        <v>-18.679226316104099</v>
      </c>
      <c r="J9">
        <v>10.2528655315549</v>
      </c>
      <c r="K9">
        <f>IF(I9&lt;'Planungstool Heizlast'!$B$8,'Planungstool Heizlast'!$B$21,IF(I9&gt;15,'Planungstool Heizlast'!$B$20,'Planungstool Heizlast'!$B$19/(15-'Planungstool Heizlast'!$B$8)*(15-Leistungsdaten!I9)+'Planungstool Heizlast'!$B$20))</f>
        <v>29.01538723297412</v>
      </c>
      <c r="M9">
        <v>-19.4493995719472</v>
      </c>
      <c r="N9">
        <v>12.003315043611799</v>
      </c>
      <c r="O9">
        <f>IF(M9&lt;'Planungstool Heizlast'!$B$8,'Planungstool Heizlast'!$B$21,IF(M9&gt;15,'Planungstool Heizlast'!$B$20,'Planungstool Heizlast'!$B$19/(15-'Planungstool Heizlast'!$B$8)*(15-Leistungsdaten!M9)+'Planungstool Heizlast'!$B$20))</f>
        <v>29.01538723297412</v>
      </c>
      <c r="Q9">
        <v>-19.3861778422669</v>
      </c>
      <c r="R9">
        <v>15.6389821599792</v>
      </c>
      <c r="S9">
        <f>IF(Q9&lt;'Planungstool Heizlast'!$B$8,'Planungstool Heizlast'!$B$21,IF(Q9&gt;15,'Planungstool Heizlast'!$B$20,'Planungstool Heizlast'!$B$19/(15-'Planungstool Heizlast'!$B$8)*(15-Leistungsdaten!Q9)+'Planungstool Heizlast'!$B$20))</f>
        <v>29.01538723297412</v>
      </c>
      <c r="U9">
        <v>-19.748246120861001</v>
      </c>
      <c r="V9">
        <v>23.032774574626799</v>
      </c>
      <c r="W9" s="43">
        <f>IF(U9&lt;'Planungstool Heizlast'!$B$8,'Planungstool Heizlast'!$B$21,IF(U9&gt;15,'Planungstool Heizlast'!$B$20,'Planungstool Heizlast'!$B$19/(15-'Planungstool Heizlast'!$B$8)*(15-Leistungsdaten!U9)+'Planungstool Heizlast'!$B$20))</f>
        <v>29.01538723297412</v>
      </c>
      <c r="Z9" s="1">
        <f>IF('Planungstool Heizlast'!$B$4="EU13L",Leistungsdaten!I9,IF('Planungstool Heizlast'!$B$4="EU10L",E9,IF('Planungstool Heizlast'!$B$4="EU08L",A9,IF('Planungstool Heizlast'!$B$4="EU15L",M9,IF('Planungstool Heizlast'!$B$4="EU20L",Q9,IF('Planungstool Heizlast'!$B$4="EU35L",U9,""))))))</f>
        <v>-19.748246120861001</v>
      </c>
      <c r="AA9" s="1">
        <f>IF(OR('Planungstool Heizlast'!$B$9="Fußbodenheizung 35°C",'Planungstool Heizlast'!$B$9="Niedertemperaturheizkörper 45°C"),IF('Planungstool Heizlast'!$B$4="EU13L",Leistungsdaten!J9, IF('Planungstool Heizlast'!$B$4="EU35L",Leistungsdaten!V9,IF('Planungstool Heizlast'!$B$4="EU10L",Leistungsdaten!F9,IF('Planungstool Heizlast'!$B$4="EU08L",Leistungsdaten!B9,IF('Planungstool Heizlast'!$B$4="EU15L",N9,IF('Planungstool Heizlast'!$B$4="EU20L",R9,"")))))),IF('Planungstool Heizlast'!$B$4="EU13L",Leistungsdaten!J9, IF('Planungstool Heizlast'!$B$4="EU35L",Leistungsdaten!V9,IF('Planungstool Heizlast'!$B$4="EU10L",Leistungsdaten!F9,IF('Planungstool Heizlast'!$B$4="EU08L",Leistungsdaten!B9,IF('Planungstool Heizlast'!$B$4="EU15L",N9,IF('Planungstool Heizlast'!$B$4="EU20L",R9,""))))))*0.9)*'Planungstool Heizlast'!$B$5</f>
        <v>23.032774574626799</v>
      </c>
      <c r="AB9" s="1">
        <f>IF('Planungstool Heizlast'!$B$4="EU13L",Leistungsdaten!K9,IF('Planungstool Heizlast'!$B$4="EU10L",Leistungsdaten!G9, IF('Planungstool Heizlast'!$B$4="EU35L",Leistungsdaten!W9,IF('Planungstool Heizlast'!$B$4="EU08L",Leistungsdaten!C9,IF('Planungstool Heizlast'!$B$4="EU15L",O9,IF('Planungstool Heizlast'!$B$4="EU20L",S9,""))))))*$B$274</f>
        <v>29.01538723297412</v>
      </c>
      <c r="AC9" s="1">
        <f t="shared" si="0"/>
        <v>-5.9826126583473211</v>
      </c>
    </row>
    <row r="10" spans="1:29" x14ac:dyDescent="0.25">
      <c r="A10">
        <v>-19.735281115815202</v>
      </c>
      <c r="B10">
        <v>6.0882883707933901</v>
      </c>
      <c r="C10">
        <f>IF(A10&lt;'Planungstool Heizlast'!$B$8,'Planungstool Heizlast'!$B$21,IF(A10&gt;15,'Planungstool Heizlast'!$B$20,'Planungstool Heizlast'!$B$19/(15-'Planungstool Heizlast'!$B$8)*(15-Leistungsdaten!A10)+'Planungstool Heizlast'!$B$20))</f>
        <v>29.01538723297412</v>
      </c>
      <c r="E10">
        <v>-19.390345983557101</v>
      </c>
      <c r="F10">
        <v>7.3235318794481099</v>
      </c>
      <c r="G10">
        <f>IF(E10&lt;'Planungstool Heizlast'!$B$8,'Planungstool Heizlast'!$B$21,IF(E10&gt;15,'Planungstool Heizlast'!$B$20,'Planungstool Heizlast'!$B$19/(15-'Planungstool Heizlast'!$B$8)*(15-Leistungsdaten!E10)+'Planungstool Heizlast'!$B$20))</f>
        <v>29.01538723297412</v>
      </c>
      <c r="I10">
        <v>-18.457236471558499</v>
      </c>
      <c r="J10">
        <v>10.3093190675141</v>
      </c>
      <c r="K10">
        <f>IF(I10&lt;'Planungstool Heizlast'!$B$8,'Planungstool Heizlast'!$B$21,IF(I10&gt;15,'Planungstool Heizlast'!$B$20,'Planungstool Heizlast'!$B$19/(15-'Planungstool Heizlast'!$B$8)*(15-Leistungsdaten!I10)+'Planungstool Heizlast'!$B$20))</f>
        <v>29.01538723297412</v>
      </c>
      <c r="M10">
        <v>-19.2313204169545</v>
      </c>
      <c r="N10">
        <v>12.0685779335747</v>
      </c>
      <c r="O10">
        <f>IF(M10&lt;'Planungstool Heizlast'!$B$8,'Planungstool Heizlast'!$B$21,IF(M10&gt;15,'Planungstool Heizlast'!$B$20,'Planungstool Heizlast'!$B$19/(15-'Planungstool Heizlast'!$B$8)*(15-Leistungsdaten!M10)+'Planungstool Heizlast'!$B$20))</f>
        <v>29.01538723297412</v>
      </c>
      <c r="Q10">
        <v>-19.167872615197101</v>
      </c>
      <c r="R10">
        <v>15.728414422123301</v>
      </c>
      <c r="S10">
        <f>IF(Q10&lt;'Planungstool Heizlast'!$B$8,'Planungstool Heizlast'!$B$21,IF(Q10&gt;15,'Planungstool Heizlast'!$B$20,'Planungstool Heizlast'!$B$19/(15-'Planungstool Heizlast'!$B$8)*(15-Leistungsdaten!Q10)+'Planungstool Heizlast'!$B$20))</f>
        <v>29.01538723297412</v>
      </c>
      <c r="U10">
        <v>-19.532708227187999</v>
      </c>
      <c r="V10">
        <v>23.165319779573199</v>
      </c>
      <c r="W10" s="43">
        <f>IF(U10&lt;'Planungstool Heizlast'!$B$8,'Planungstool Heizlast'!$B$21,IF(U10&gt;15,'Planungstool Heizlast'!$B$20,'Planungstool Heizlast'!$B$19/(15-'Planungstool Heizlast'!$B$8)*(15-Leistungsdaten!U10)+'Planungstool Heizlast'!$B$20))</f>
        <v>29.01538723297412</v>
      </c>
      <c r="Z10" s="1">
        <f>IF('Planungstool Heizlast'!$B$4="EU13L",Leistungsdaten!I10,IF('Planungstool Heizlast'!$B$4="EU10L",E10,IF('Planungstool Heizlast'!$B$4="EU08L",A10,IF('Planungstool Heizlast'!$B$4="EU15L",M10,IF('Planungstool Heizlast'!$B$4="EU20L",Q10,IF('Planungstool Heizlast'!$B$4="EU35L",U10,""))))))</f>
        <v>-19.532708227187999</v>
      </c>
      <c r="AA10" s="1">
        <f>IF(OR('Planungstool Heizlast'!$B$9="Fußbodenheizung 35°C",'Planungstool Heizlast'!$B$9="Niedertemperaturheizkörper 45°C"),IF('Planungstool Heizlast'!$B$4="EU13L",Leistungsdaten!J10, IF('Planungstool Heizlast'!$B$4="EU35L",Leistungsdaten!V10,IF('Planungstool Heizlast'!$B$4="EU10L",Leistungsdaten!F10,IF('Planungstool Heizlast'!$B$4="EU08L",Leistungsdaten!B10,IF('Planungstool Heizlast'!$B$4="EU15L",N10,IF('Planungstool Heizlast'!$B$4="EU20L",R10,"")))))),IF('Planungstool Heizlast'!$B$4="EU13L",Leistungsdaten!J10, IF('Planungstool Heizlast'!$B$4="EU35L",Leistungsdaten!V10,IF('Planungstool Heizlast'!$B$4="EU10L",Leistungsdaten!F10,IF('Planungstool Heizlast'!$B$4="EU08L",Leistungsdaten!B10,IF('Planungstool Heizlast'!$B$4="EU15L",N10,IF('Planungstool Heizlast'!$B$4="EU20L",R10,""))))))*0.9)*'Planungstool Heizlast'!$B$5</f>
        <v>23.165319779573199</v>
      </c>
      <c r="AB10" s="1">
        <f>IF('Planungstool Heizlast'!$B$4="EU13L",Leistungsdaten!K10,IF('Planungstool Heizlast'!$B$4="EU10L",Leistungsdaten!G10, IF('Planungstool Heizlast'!$B$4="EU35L",Leistungsdaten!W10,IF('Planungstool Heizlast'!$B$4="EU08L",Leistungsdaten!C10,IF('Planungstool Heizlast'!$B$4="EU15L",O10,IF('Planungstool Heizlast'!$B$4="EU20L",S10,""))))))*$B$274</f>
        <v>29.01538723297412</v>
      </c>
      <c r="AC10" s="1">
        <f t="shared" si="0"/>
        <v>-5.8500674534009214</v>
      </c>
    </row>
    <row r="11" spans="1:29" x14ac:dyDescent="0.25">
      <c r="A11">
        <v>-19.523463259490999</v>
      </c>
      <c r="B11">
        <v>6.12428412575332</v>
      </c>
      <c r="C11">
        <f>IF(A11&lt;'Planungstool Heizlast'!$B$8,'Planungstool Heizlast'!$B$21,IF(A11&gt;15,'Planungstool Heizlast'!$B$20,'Planungstool Heizlast'!$B$19/(15-'Planungstool Heizlast'!$B$8)*(15-Leistungsdaten!A11)+'Planungstool Heizlast'!$B$20))</f>
        <v>29.01538723297412</v>
      </c>
      <c r="E11">
        <v>-19.172644603221499</v>
      </c>
      <c r="F11">
        <v>7.3695148958355396</v>
      </c>
      <c r="G11">
        <f>IF(E11&lt;'Planungstool Heizlast'!$B$8,'Planungstool Heizlast'!$B$21,IF(E11&gt;15,'Planungstool Heizlast'!$B$20,'Planungstool Heizlast'!$B$19/(15-'Planungstool Heizlast'!$B$8)*(15-Leistungsdaten!E11)+'Planungstool Heizlast'!$B$20))</f>
        <v>29.01538723297412</v>
      </c>
      <c r="I11">
        <v>-18.235133162131699</v>
      </c>
      <c r="J11">
        <v>10.365855045955</v>
      </c>
      <c r="K11">
        <f>IF(I11&lt;'Planungstool Heizlast'!$B$8,'Planungstool Heizlast'!$B$21,IF(I11&gt;15,'Planungstool Heizlast'!$B$20,'Planungstool Heizlast'!$B$19/(15-'Planungstool Heizlast'!$B$8)*(15-Leistungsdaten!I11)+'Planungstool Heizlast'!$B$20))</f>
        <v>29.01538723297412</v>
      </c>
      <c r="M11">
        <v>-18.9940231545757</v>
      </c>
      <c r="N11">
        <v>12.184538640191301</v>
      </c>
      <c r="O11">
        <f>IF(M11&lt;'Planungstool Heizlast'!$B$8,'Planungstool Heizlast'!$B$21,IF(M11&gt;15,'Planungstool Heizlast'!$B$20,'Planungstool Heizlast'!$B$19/(15-'Planungstool Heizlast'!$B$8)*(15-Leistungsdaten!M11)+'Planungstool Heizlast'!$B$20))</f>
        <v>29.01538723297412</v>
      </c>
      <c r="Q11">
        <v>-18.941040178770301</v>
      </c>
      <c r="R11">
        <v>15.8795111115056</v>
      </c>
      <c r="S11">
        <f>IF(Q11&lt;'Planungstool Heizlast'!$B$8,'Planungstool Heizlast'!$B$21,IF(Q11&gt;15,'Planungstool Heizlast'!$B$20,'Planungstool Heizlast'!$B$19/(15-'Planungstool Heizlast'!$B$8)*(15-Leistungsdaten!Q11)+'Planungstool Heizlast'!$B$20))</f>
        <v>29.01538723297412</v>
      </c>
      <c r="U11">
        <v>-19.3131529450337</v>
      </c>
      <c r="V11">
        <v>23.362411586273801</v>
      </c>
      <c r="W11" s="43">
        <f>IF(U11&lt;'Planungstool Heizlast'!$B$8,'Planungstool Heizlast'!$B$21,IF(U11&gt;15,'Planungstool Heizlast'!$B$20,'Planungstool Heizlast'!$B$19/(15-'Planungstool Heizlast'!$B$8)*(15-Leistungsdaten!U11)+'Planungstool Heizlast'!$B$20))</f>
        <v>29.01538723297412</v>
      </c>
      <c r="Z11" s="1">
        <f>IF('Planungstool Heizlast'!$B$4="EU13L",Leistungsdaten!I11,IF('Planungstool Heizlast'!$B$4="EU10L",E11,IF('Planungstool Heizlast'!$B$4="EU08L",A11,IF('Planungstool Heizlast'!$B$4="EU15L",M11,IF('Planungstool Heizlast'!$B$4="EU20L",Q11,IF('Planungstool Heizlast'!$B$4="EU35L",U11,""))))))</f>
        <v>-19.3131529450337</v>
      </c>
      <c r="AA11" s="1">
        <f>IF(OR('Planungstool Heizlast'!$B$9="Fußbodenheizung 35°C",'Planungstool Heizlast'!$B$9="Niedertemperaturheizkörper 45°C"),IF('Planungstool Heizlast'!$B$4="EU13L",Leistungsdaten!J11, IF('Planungstool Heizlast'!$B$4="EU35L",Leistungsdaten!V11,IF('Planungstool Heizlast'!$B$4="EU10L",Leistungsdaten!F11,IF('Planungstool Heizlast'!$B$4="EU08L",Leistungsdaten!B11,IF('Planungstool Heizlast'!$B$4="EU15L",N11,IF('Planungstool Heizlast'!$B$4="EU20L",R11,"")))))),IF('Planungstool Heizlast'!$B$4="EU13L",Leistungsdaten!J11, IF('Planungstool Heizlast'!$B$4="EU35L",Leistungsdaten!V11,IF('Planungstool Heizlast'!$B$4="EU10L",Leistungsdaten!F11,IF('Planungstool Heizlast'!$B$4="EU08L",Leistungsdaten!B11,IF('Planungstool Heizlast'!$B$4="EU15L",N11,IF('Planungstool Heizlast'!$B$4="EU20L",R11,""))))))*0.9)*'Planungstool Heizlast'!$B$5</f>
        <v>23.362411586273801</v>
      </c>
      <c r="AB11" s="1">
        <f>IF('Planungstool Heizlast'!$B$4="EU13L",Leistungsdaten!K11,IF('Planungstool Heizlast'!$B$4="EU10L",Leistungsdaten!G11, IF('Planungstool Heizlast'!$B$4="EU35L",Leistungsdaten!W11,IF('Planungstool Heizlast'!$B$4="EU08L",Leistungsdaten!C11,IF('Planungstool Heizlast'!$B$4="EU15L",O11,IF('Planungstool Heizlast'!$B$4="EU20L",S11,""))))))*$B$274</f>
        <v>29.01538723297412</v>
      </c>
      <c r="AC11" s="1">
        <f t="shared" si="0"/>
        <v>-5.6529756467003196</v>
      </c>
    </row>
    <row r="12" spans="1:29" x14ac:dyDescent="0.25">
      <c r="A12">
        <v>-19.311496260782398</v>
      </c>
      <c r="B12">
        <v>6.1604805744507098</v>
      </c>
      <c r="C12">
        <f>IF(A12&lt;'Planungstool Heizlast'!$B$8,'Planungstool Heizlast'!$B$21,IF(A12&gt;15,'Planungstool Heizlast'!$B$20,'Planungstool Heizlast'!$B$19/(15-'Planungstool Heizlast'!$B$8)*(15-Leistungsdaten!A12)+'Planungstool Heizlast'!$B$20))</f>
        <v>29.01538723297412</v>
      </c>
      <c r="E12">
        <v>-18.954856354652399</v>
      </c>
      <c r="F12">
        <v>7.4154709936831198</v>
      </c>
      <c r="G12">
        <f>IF(E12&lt;'Planungstool Heizlast'!$B$8,'Planungstool Heizlast'!$B$21,IF(E12&gt;15,'Planungstool Heizlast'!$B$20,'Planungstool Heizlast'!$B$19/(15-'Planungstool Heizlast'!$B$8)*(15-Leistungsdaten!E12)+'Planungstool Heizlast'!$B$20))</f>
        <v>29.01538723297412</v>
      </c>
      <c r="I12">
        <v>-18.012917131901901</v>
      </c>
      <c r="J12">
        <v>10.422469697468401</v>
      </c>
      <c r="K12">
        <f>IF(I12&lt;'Planungstool Heizlast'!$B$8,'Planungstool Heizlast'!$B$21,IF(I12&gt;15,'Planungstool Heizlast'!$B$20,'Planungstool Heizlast'!$B$19/(15-'Planungstool Heizlast'!$B$8)*(15-Leistungsdaten!I12)+'Planungstool Heizlast'!$B$20))</f>
        <v>29.01538723297412</v>
      </c>
      <c r="M12">
        <v>-18.7569871865593</v>
      </c>
      <c r="N12">
        <v>12.2468671958796</v>
      </c>
      <c r="O12">
        <f>IF(M12&lt;'Planungstool Heizlast'!$B$8,'Planungstool Heizlast'!$B$21,IF(M12&gt;15,'Planungstool Heizlast'!$B$20,'Planungstool Heizlast'!$B$19/(15-'Planungstool Heizlast'!$B$8)*(15-Leistungsdaten!M12)+'Planungstool Heizlast'!$B$20))</f>
        <v>29.01538723297412</v>
      </c>
      <c r="Q12">
        <v>-18.722293623159501</v>
      </c>
      <c r="R12">
        <v>15.9700226205302</v>
      </c>
      <c r="S12">
        <f>IF(Q12&lt;'Planungstool Heizlast'!$B$8,'Planungstool Heizlast'!$B$21,IF(Q12&gt;15,'Planungstool Heizlast'!$B$20,'Planungstool Heizlast'!$B$19/(15-'Planungstool Heizlast'!$B$8)*(15-Leistungsdaten!Q12)+'Planungstool Heizlast'!$B$20))</f>
        <v>29.01538723297412</v>
      </c>
      <c r="U12">
        <v>-19.093346887306101</v>
      </c>
      <c r="V12">
        <v>23.560566767007401</v>
      </c>
      <c r="W12" s="43">
        <f>IF(U12&lt;'Planungstool Heizlast'!$B$8,'Planungstool Heizlast'!$B$21,IF(U12&gt;15,'Planungstool Heizlast'!$B$20,'Planungstool Heizlast'!$B$19/(15-'Planungstool Heizlast'!$B$8)*(15-Leistungsdaten!U12)+'Planungstool Heizlast'!$B$20))</f>
        <v>29.01538723297412</v>
      </c>
      <c r="Z12" s="1">
        <f>IF('Planungstool Heizlast'!$B$4="EU13L",Leistungsdaten!I12,IF('Planungstool Heizlast'!$B$4="EU10L",E12,IF('Planungstool Heizlast'!$B$4="EU08L",A12,IF('Planungstool Heizlast'!$B$4="EU15L",M12,IF('Planungstool Heizlast'!$B$4="EU20L",Q12,IF('Planungstool Heizlast'!$B$4="EU35L",U12,""))))))</f>
        <v>-19.093346887306101</v>
      </c>
      <c r="AA12" s="1">
        <f>IF(OR('Planungstool Heizlast'!$B$9="Fußbodenheizung 35°C",'Planungstool Heizlast'!$B$9="Niedertemperaturheizkörper 45°C"),IF('Planungstool Heizlast'!$B$4="EU13L",Leistungsdaten!J12, IF('Planungstool Heizlast'!$B$4="EU35L",Leistungsdaten!V12,IF('Planungstool Heizlast'!$B$4="EU10L",Leistungsdaten!F12,IF('Planungstool Heizlast'!$B$4="EU08L",Leistungsdaten!B12,IF('Planungstool Heizlast'!$B$4="EU15L",N12,IF('Planungstool Heizlast'!$B$4="EU20L",R12,"")))))),IF('Planungstool Heizlast'!$B$4="EU13L",Leistungsdaten!J12, IF('Planungstool Heizlast'!$B$4="EU35L",Leistungsdaten!V12,IF('Planungstool Heizlast'!$B$4="EU10L",Leistungsdaten!F12,IF('Planungstool Heizlast'!$B$4="EU08L",Leistungsdaten!B12,IF('Planungstool Heizlast'!$B$4="EU15L",N12,IF('Planungstool Heizlast'!$B$4="EU20L",R12,""))))))*0.9)*'Planungstool Heizlast'!$B$5</f>
        <v>23.560566767007401</v>
      </c>
      <c r="AB12" s="1">
        <f>IF('Planungstool Heizlast'!$B$4="EU13L",Leistungsdaten!K12,IF('Planungstool Heizlast'!$B$4="EU10L",Leistungsdaten!G12, IF('Planungstool Heizlast'!$B$4="EU35L",Leistungsdaten!W12,IF('Planungstool Heizlast'!$B$4="EU08L",Leistungsdaten!C12,IF('Planungstool Heizlast'!$B$4="EU15L",O12,IF('Planungstool Heizlast'!$B$4="EU20L",S12,""))))))*$B$274</f>
        <v>29.01538723297412</v>
      </c>
      <c r="AC12" s="1">
        <f t="shared" si="0"/>
        <v>-5.4548204659667192</v>
      </c>
    </row>
    <row r="13" spans="1:29" x14ac:dyDescent="0.25">
      <c r="A13">
        <v>-19.0993804058552</v>
      </c>
      <c r="B13">
        <v>6.1968746460929998</v>
      </c>
      <c r="C13">
        <f>IF(A13&lt;'Planungstool Heizlast'!$B$8,'Planungstool Heizlast'!$B$21,IF(A13&gt;15,'Planungstool Heizlast'!$B$20,'Planungstool Heizlast'!$B$19/(15-'Planungstool Heizlast'!$B$8)*(15-Leistungsdaten!A13)+'Planungstool Heizlast'!$B$20))</f>
        <v>29.01538723297412</v>
      </c>
      <c r="E13">
        <v>-18.736981750906999</v>
      </c>
      <c r="F13">
        <v>7.46139954143002</v>
      </c>
      <c r="G13">
        <f>IF(E13&lt;'Planungstool Heizlast'!$B$8,'Planungstool Heizlast'!$B$21,IF(E13&gt;15,'Planungstool Heizlast'!$B$20,'Planungstool Heizlast'!$B$19/(15-'Planungstool Heizlast'!$B$8)*(15-Leistungsdaten!E13)+'Planungstool Heizlast'!$B$20))</f>
        <v>29.01538723297412</v>
      </c>
      <c r="I13">
        <v>-17.790589128486701</v>
      </c>
      <c r="J13">
        <v>10.4791591927808</v>
      </c>
      <c r="K13">
        <f>IF(I13&lt;'Planungstool Heizlast'!$B$8,'Planungstool Heizlast'!$B$21,IF(I13&gt;15,'Planungstool Heizlast'!$B$20,'Planungstool Heizlast'!$B$19/(15-'Planungstool Heizlast'!$B$8)*(15-Leistungsdaten!I13)+'Planungstool Heizlast'!$B$20))</f>
        <v>29.01538723297412</v>
      </c>
      <c r="M13">
        <v>-18.503150173698899</v>
      </c>
      <c r="N13">
        <v>12.360555996630501</v>
      </c>
      <c r="O13">
        <f>IF(M13&lt;'Planungstool Heizlast'!$B$8,'Planungstool Heizlast'!$B$21,IF(M13&gt;15,'Planungstool Heizlast'!$B$20,'Planungstool Heizlast'!$B$19/(15-'Planungstool Heizlast'!$B$8)*(15-Leistungsdaten!M13)+'Planungstool Heizlast'!$B$20))</f>
        <v>29.01538723297412</v>
      </c>
      <c r="Q13">
        <v>-18.494833400591101</v>
      </c>
      <c r="R13">
        <v>16.122856592889899</v>
      </c>
      <c r="S13">
        <f>IF(Q13&lt;'Planungstool Heizlast'!$B$8,'Planungstool Heizlast'!$B$21,IF(Q13&gt;15,'Planungstool Heizlast'!$B$20,'Planungstool Heizlast'!$B$19/(15-'Planungstool Heizlast'!$B$8)*(15-Leistungsdaten!Q13)+'Planungstool Heizlast'!$B$20))</f>
        <v>29.01538723297412</v>
      </c>
      <c r="U13">
        <v>-18.8732900950078</v>
      </c>
      <c r="V13">
        <v>23.759776231794898</v>
      </c>
      <c r="W13" s="43">
        <f>IF(U13&lt;'Planungstool Heizlast'!$B$8,'Planungstool Heizlast'!$B$21,IF(U13&gt;15,'Planungstool Heizlast'!$B$20,'Planungstool Heizlast'!$B$19/(15-'Planungstool Heizlast'!$B$8)*(15-Leistungsdaten!U13)+'Planungstool Heizlast'!$B$20))</f>
        <v>29.01538723297412</v>
      </c>
      <c r="Z13" s="1">
        <f>IF('Planungstool Heizlast'!$B$4="EU13L",Leistungsdaten!I13,IF('Planungstool Heizlast'!$B$4="EU10L",E13,IF('Planungstool Heizlast'!$B$4="EU08L",A13,IF('Planungstool Heizlast'!$B$4="EU15L",M13,IF('Planungstool Heizlast'!$B$4="EU20L",Q13,IF('Planungstool Heizlast'!$B$4="EU35L",U13,""))))))</f>
        <v>-18.8732900950078</v>
      </c>
      <c r="AA13" s="1">
        <f>IF(OR('Planungstool Heizlast'!$B$9="Fußbodenheizung 35°C",'Planungstool Heizlast'!$B$9="Niedertemperaturheizkörper 45°C"),IF('Planungstool Heizlast'!$B$4="EU13L",Leistungsdaten!J13, IF('Planungstool Heizlast'!$B$4="EU35L",Leistungsdaten!V13,IF('Planungstool Heizlast'!$B$4="EU10L",Leistungsdaten!F13,IF('Planungstool Heizlast'!$B$4="EU08L",Leistungsdaten!B13,IF('Planungstool Heizlast'!$B$4="EU15L",N13,IF('Planungstool Heizlast'!$B$4="EU20L",R13,"")))))),IF('Planungstool Heizlast'!$B$4="EU13L",Leistungsdaten!J13, IF('Planungstool Heizlast'!$B$4="EU35L",Leistungsdaten!V13,IF('Planungstool Heizlast'!$B$4="EU10L",Leistungsdaten!F13,IF('Planungstool Heizlast'!$B$4="EU08L",Leistungsdaten!B13,IF('Planungstool Heizlast'!$B$4="EU15L",N13,IF('Planungstool Heizlast'!$B$4="EU20L",R13,""))))))*0.9)*'Planungstool Heizlast'!$B$5</f>
        <v>23.759776231794898</v>
      </c>
      <c r="AB13" s="1">
        <f>IF('Planungstool Heizlast'!$B$4="EU13L",Leistungsdaten!K13,IF('Planungstool Heizlast'!$B$4="EU10L",Leistungsdaten!G13, IF('Planungstool Heizlast'!$B$4="EU35L",Leistungsdaten!W13,IF('Planungstool Heizlast'!$B$4="EU08L",Leistungsdaten!C13,IF('Planungstool Heizlast'!$B$4="EU15L",O13,IF('Planungstool Heizlast'!$B$4="EU20L",S13,""))))))*$B$274</f>
        <v>29.01538723297412</v>
      </c>
      <c r="AC13" s="1">
        <f t="shared" si="0"/>
        <v>-5.2556110011792221</v>
      </c>
    </row>
    <row r="14" spans="1:29" x14ac:dyDescent="0.25">
      <c r="A14">
        <v>-18.887116005715399</v>
      </c>
      <c r="B14">
        <v>6.2334632330040902</v>
      </c>
      <c r="C14">
        <f>IF(A14&lt;'Planungstool Heizlast'!$B$8,'Planungstool Heizlast'!$B$21,IF(A14&gt;15,'Planungstool Heizlast'!$B$20,'Planungstool Heizlast'!$B$19/(15-'Planungstool Heizlast'!$B$8)*(15-Leistungsdaten!A14)+'Planungstool Heizlast'!$B$20))</f>
        <v>29.01538723297412</v>
      </c>
      <c r="E14">
        <v>-18.519021280558199</v>
      </c>
      <c r="F14">
        <v>7.5072998628772103</v>
      </c>
      <c r="G14">
        <f>IF(E14&lt;'Planungstool Heizlast'!$B$8,'Planungstool Heizlast'!$B$21,IF(E14&gt;15,'Planungstool Heizlast'!$B$20,'Planungstool Heizlast'!$B$19/(15-'Planungstool Heizlast'!$B$8)*(15-Leistungsdaten!E14)+'Planungstool Heizlast'!$B$20))</f>
        <v>29.01538723297412</v>
      </c>
      <c r="I14">
        <v>-17.568149902996801</v>
      </c>
      <c r="J14">
        <v>10.535919641758399</v>
      </c>
      <c r="K14">
        <f>IF(I14&lt;'Planungstool Heizlast'!$B$8,'Planungstool Heizlast'!$B$21,IF(I14&gt;15,'Planungstool Heizlast'!$B$20,'Planungstool Heizlast'!$B$19/(15-'Planungstool Heizlast'!$B$8)*(15-Leistungsdaten!I14)+'Planungstool Heizlast'!$B$20))</f>
        <v>29.01538723297412</v>
      </c>
      <c r="M14">
        <v>-18.2488136659703</v>
      </c>
      <c r="N14">
        <v>12.474646153088999</v>
      </c>
      <c r="O14">
        <f>IF(M14&lt;'Planungstool Heizlast'!$B$8,'Planungstool Heizlast'!$B$21,IF(M14&gt;15,'Planungstool Heizlast'!$B$20,'Planungstool Heizlast'!$B$19/(15-'Planungstool Heizlast'!$B$8)*(15-Leistungsdaten!M14)+'Planungstool Heizlast'!$B$20))</f>
        <v>29.01538723297412</v>
      </c>
      <c r="Q14">
        <v>-18.2670090103286</v>
      </c>
      <c r="R14">
        <v>16.276716094855999</v>
      </c>
      <c r="S14">
        <f>IF(Q14&lt;'Planungstool Heizlast'!$B$8,'Planungstool Heizlast'!$B$21,IF(Q14&gt;15,'Planungstool Heizlast'!$B$20,'Planungstool Heizlast'!$B$19/(15-'Planungstool Heizlast'!$B$8)*(15-Leistungsdaten!Q14)+'Planungstool Heizlast'!$B$20))</f>
        <v>29.01538723297412</v>
      </c>
      <c r="U14">
        <v>-18.656941050300802</v>
      </c>
      <c r="V14">
        <v>23.8957842044295</v>
      </c>
      <c r="W14">
        <f>IF(U14&lt;'Planungstool Heizlast'!$B$8,'Planungstool Heizlast'!$B$21,IF(U14&gt;15,'Planungstool Heizlast'!$B$20,'Planungstool Heizlast'!$B$19/(15-'Planungstool Heizlast'!$B$8)*(15-Leistungsdaten!U14)+'Planungstool Heizlast'!$B$20))</f>
        <v>29.01538723297412</v>
      </c>
      <c r="Z14" s="1">
        <f>IF('Planungstool Heizlast'!$B$4="EU13L",Leistungsdaten!I14,IF('Planungstool Heizlast'!$B$4="EU10L",E14,IF('Planungstool Heizlast'!$B$4="EU08L",A14,IF('Planungstool Heizlast'!$B$4="EU15L",M14,IF('Planungstool Heizlast'!$B$4="EU20L",Q14,IF('Planungstool Heizlast'!$B$4="EU35L",U14,""))))))</f>
        <v>-18.656941050300802</v>
      </c>
      <c r="AA14" s="1">
        <f>IF(OR('Planungstool Heizlast'!$B$9="Fußbodenheizung 35°C",'Planungstool Heizlast'!$B$9="Niedertemperaturheizkörper 45°C"),IF('Planungstool Heizlast'!$B$4="EU13L",Leistungsdaten!J14, IF('Planungstool Heizlast'!$B$4="EU35L",Leistungsdaten!V14,IF('Planungstool Heizlast'!$B$4="EU10L",Leistungsdaten!F14,IF('Planungstool Heizlast'!$B$4="EU08L",Leistungsdaten!B14,IF('Planungstool Heizlast'!$B$4="EU15L",N14,IF('Planungstool Heizlast'!$B$4="EU20L",R14,"")))))),IF('Planungstool Heizlast'!$B$4="EU13L",Leistungsdaten!J14, IF('Planungstool Heizlast'!$B$4="EU35L",Leistungsdaten!V14,IF('Planungstool Heizlast'!$B$4="EU10L",Leistungsdaten!F14,IF('Planungstool Heizlast'!$B$4="EU08L",Leistungsdaten!B14,IF('Planungstool Heizlast'!$B$4="EU15L",N14,IF('Planungstool Heizlast'!$B$4="EU20L",R14,""))))))*0.9)*'Planungstool Heizlast'!$B$5</f>
        <v>23.8957842044295</v>
      </c>
      <c r="AB14" s="1">
        <f>IF('Planungstool Heizlast'!$B$4="EU13L",Leistungsdaten!K14,IF('Planungstool Heizlast'!$B$4="EU10L",Leistungsdaten!G14, IF('Planungstool Heizlast'!$B$4="EU35L",Leistungsdaten!W14,IF('Planungstool Heizlast'!$B$4="EU08L",Leistungsdaten!C14,IF('Planungstool Heizlast'!$B$4="EU15L",O14,IF('Planungstool Heizlast'!$B$4="EU20L",S14,""))))))*$B$274</f>
        <v>29.01538723297412</v>
      </c>
      <c r="AC14" s="1">
        <f t="shared" si="0"/>
        <v>-5.1196030285446206</v>
      </c>
    </row>
    <row r="15" spans="1:29" x14ac:dyDescent="0.25">
      <c r="A15">
        <v>-18.6747033956654</v>
      </c>
      <c r="B15">
        <v>6.27024319003971</v>
      </c>
      <c r="C15">
        <f>IF(A15&lt;'Planungstool Heizlast'!$B$8,'Planungstool Heizlast'!$B$21,IF(A15&gt;15,'Planungstool Heizlast'!$B$20,'Planungstool Heizlast'!$B$19/(15-'Planungstool Heizlast'!$B$8)*(15-Leistungsdaten!A15)+'Planungstool Heizlast'!$B$20))</f>
        <v>29.01538723297412</v>
      </c>
      <c r="E15">
        <v>-18.300975408725499</v>
      </c>
      <c r="F15">
        <v>7.5531712364958503</v>
      </c>
      <c r="G15">
        <f>IF(E15&lt;'Planungstool Heizlast'!$B$8,'Planungstool Heizlast'!$B$21,IF(E15&gt;15,'Planungstool Heizlast'!$B$20,'Planungstool Heizlast'!$B$19/(15-'Planungstool Heizlast'!$B$8)*(15-Leistungsdaten!E15)+'Planungstool Heizlast'!$B$20))</f>
        <v>29.01538723297412</v>
      </c>
      <c r="I15">
        <v>-17.345600209990302</v>
      </c>
      <c r="J15">
        <v>10.592747092392599</v>
      </c>
      <c r="K15">
        <f>IF(I15&lt;'Planungstool Heizlast'!$B$8,'Planungstool Heizlast'!$B$21,IF(I15&gt;15,'Planungstool Heizlast'!$B$20,'Planungstool Heizlast'!$B$19/(15-'Planungstool Heizlast'!$B$8)*(15-Leistungsdaten!I15)+'Planungstool Heizlast'!$B$20))</f>
        <v>29.01538723297412</v>
      </c>
      <c r="M15">
        <v>-18.010734994419298</v>
      </c>
      <c r="N15">
        <v>12.537540787692601</v>
      </c>
      <c r="O15">
        <f>IF(M15&lt;'Planungstool Heizlast'!$B$8,'Planungstool Heizlast'!$B$21,IF(M15&gt;15,'Planungstool Heizlast'!$B$20,'Planungstool Heizlast'!$B$19/(15-'Planungstool Heizlast'!$B$8)*(15-Leistungsdaten!M15)+'Planungstool Heizlast'!$B$20))</f>
        <v>29.01538723297412</v>
      </c>
      <c r="Q15">
        <v>-18.047549312266199</v>
      </c>
      <c r="R15">
        <v>16.368991539573599</v>
      </c>
      <c r="S15">
        <f>IF(Q15&lt;'Planungstool Heizlast'!$B$8,'Planungstool Heizlast'!$B$21,IF(Q15&gt;15,'Planungstool Heizlast'!$B$20,'Planungstool Heizlast'!$B$19/(15-'Planungstool Heizlast'!$B$8)*(15-Leistungsdaten!Q15)+'Planungstool Heizlast'!$B$20))</f>
        <v>29.01538723297412</v>
      </c>
      <c r="U15">
        <v>-18.436415330935102</v>
      </c>
      <c r="V15">
        <v>24.0969950331748</v>
      </c>
      <c r="W15">
        <f>IF(U15&lt;'Planungstool Heizlast'!$B$8,'Planungstool Heizlast'!$B$21,IF(U15&gt;15,'Planungstool Heizlast'!$B$20,'Planungstool Heizlast'!$B$19/(15-'Planungstool Heizlast'!$B$8)*(15-Leistungsdaten!U15)+'Planungstool Heizlast'!$B$20))</f>
        <v>29.01538723297412</v>
      </c>
      <c r="Z15" s="1">
        <f>IF('Planungstool Heizlast'!$B$4="EU13L",Leistungsdaten!I15,IF('Planungstool Heizlast'!$B$4="EU10L",E15,IF('Planungstool Heizlast'!$B$4="EU08L",A15,IF('Planungstool Heizlast'!$B$4="EU15L",M15,IF('Planungstool Heizlast'!$B$4="EU20L",Q15,IF('Planungstool Heizlast'!$B$4="EU35L",U15,""))))))</f>
        <v>-18.436415330935102</v>
      </c>
      <c r="AA15" s="1">
        <f>IF(OR('Planungstool Heizlast'!$B$9="Fußbodenheizung 35°C",'Planungstool Heizlast'!$B$9="Niedertemperaturheizkörper 45°C"),IF('Planungstool Heizlast'!$B$4="EU13L",Leistungsdaten!J15, IF('Planungstool Heizlast'!$B$4="EU35L",Leistungsdaten!V15,IF('Planungstool Heizlast'!$B$4="EU10L",Leistungsdaten!F15,IF('Planungstool Heizlast'!$B$4="EU08L",Leistungsdaten!B15,IF('Planungstool Heizlast'!$B$4="EU15L",N15,IF('Planungstool Heizlast'!$B$4="EU20L",R15,"")))))),IF('Planungstool Heizlast'!$B$4="EU13L",Leistungsdaten!J15, IF('Planungstool Heizlast'!$B$4="EU35L",Leistungsdaten!V15,IF('Planungstool Heizlast'!$B$4="EU10L",Leistungsdaten!F15,IF('Planungstool Heizlast'!$B$4="EU08L",Leistungsdaten!B15,IF('Planungstool Heizlast'!$B$4="EU15L",N15,IF('Planungstool Heizlast'!$B$4="EU20L",R15,""))))))*0.9)*'Planungstool Heizlast'!$B$5</f>
        <v>24.0969950331748</v>
      </c>
      <c r="AB15" s="1">
        <f>IF('Planungstool Heizlast'!$B$4="EU13L",Leistungsdaten!K15,IF('Planungstool Heizlast'!$B$4="EU10L",Leistungsdaten!G15, IF('Planungstool Heizlast'!$B$4="EU35L",Leistungsdaten!W15,IF('Planungstool Heizlast'!$B$4="EU08L",Leistungsdaten!C15,IF('Planungstool Heizlast'!$B$4="EU15L",O15,IF('Planungstool Heizlast'!$B$4="EU20L",S15,""))))))*$B$274</f>
        <v>29.01538723297412</v>
      </c>
      <c r="AC15" s="1">
        <f t="shared" si="0"/>
        <v>-4.918392199799321</v>
      </c>
    </row>
    <row r="16" spans="1:29" x14ac:dyDescent="0.25">
      <c r="A16">
        <v>-18.462142934757701</v>
      </c>
      <c r="B16">
        <v>6.3072113339918898</v>
      </c>
      <c r="C16">
        <f>IF(A16&lt;'Planungstool Heizlast'!$B$8,'Planungstool Heizlast'!$B$21,IF(A16&gt;15,'Planungstool Heizlast'!$B$20,'Planungstool Heizlast'!$B$19/(15-'Planungstool Heizlast'!$B$8)*(15-Leistungsdaten!A16)+'Planungstool Heizlast'!$B$20))</f>
        <v>29.01538723297412</v>
      </c>
      <c r="E16">
        <v>-18.082844578065401</v>
      </c>
      <c r="F16">
        <v>7.5990128947214499</v>
      </c>
      <c r="G16">
        <f>IF(E16&lt;'Planungstool Heizlast'!$B$8,'Planungstool Heizlast'!$B$21,IF(E16&gt;15,'Planungstool Heizlast'!$B$20,'Planungstool Heizlast'!$B$19/(15-'Planungstool Heizlast'!$B$8)*(15-Leistungsdaten!E16)+'Planungstool Heizlast'!$B$20))</f>
        <v>29.01538723297412</v>
      </c>
      <c r="I16">
        <v>-17.122940807431</v>
      </c>
      <c r="J16">
        <v>10.649637529766199</v>
      </c>
      <c r="K16">
        <f>IF(I16&lt;'Planungstool Heizlast'!$B$8,'Planungstool Heizlast'!$B$21,IF(I16&gt;15,'Planungstool Heizlast'!$B$20,'Planungstool Heizlast'!$B$19/(15-'Planungstool Heizlast'!$B$8)*(15-Leistungsdaten!I16)+'Planungstool Heizlast'!$B$20))</f>
        <v>29.01538723297412</v>
      </c>
      <c r="M16">
        <v>-17.7554951361512</v>
      </c>
      <c r="N16">
        <v>12.652229423227199</v>
      </c>
      <c r="O16">
        <f>IF(M16&lt;'Planungstool Heizlast'!$B$8,'Planungstool Heizlast'!$B$21,IF(M16&gt;15,'Planungstool Heizlast'!$B$20,'Planungstool Heizlast'!$B$19/(15-'Planungstool Heizlast'!$B$8)*(15-Leistungsdaten!M16)+'Planungstool Heizlast'!$B$20))</f>
        <v>29.01538723297412</v>
      </c>
      <c r="Q16">
        <v>-17.819089021827999</v>
      </c>
      <c r="R16">
        <v>16.5245711137079</v>
      </c>
      <c r="S16">
        <f>IF(Q16&lt;'Planungstool Heizlast'!$B$8,'Planungstool Heizlast'!$B$21,IF(Q16&gt;15,'Planungstool Heizlast'!$B$20,'Planungstool Heizlast'!$B$19/(15-'Planungstool Heizlast'!$B$8)*(15-Leistungsdaten!Q16)+'Planungstool Heizlast'!$B$20))</f>
        <v>29.01538723297412</v>
      </c>
      <c r="U16">
        <v>-18.215638555409999</v>
      </c>
      <c r="V16">
        <v>24.299237240896598</v>
      </c>
      <c r="W16">
        <f>IF(U16&lt;'Planungstool Heizlast'!$B$8,'Planungstool Heizlast'!$B$21,IF(U16&gt;15,'Planungstool Heizlast'!$B$20,'Planungstool Heizlast'!$B$19/(15-'Planungstool Heizlast'!$B$8)*(15-Leistungsdaten!U16)+'Planungstool Heizlast'!$B$20))</f>
        <v>29.01538723297412</v>
      </c>
      <c r="Z16" s="1">
        <f>IF('Planungstool Heizlast'!$B$4="EU13L",Leistungsdaten!I16,IF('Planungstool Heizlast'!$B$4="EU10L",E16,IF('Planungstool Heizlast'!$B$4="EU08L",A16,IF('Planungstool Heizlast'!$B$4="EU15L",M16,IF('Planungstool Heizlast'!$B$4="EU20L",Q16,IF('Planungstool Heizlast'!$B$4="EU35L",U16,""))))))</f>
        <v>-18.215638555409999</v>
      </c>
      <c r="AA16" s="1">
        <f>IF(OR('Planungstool Heizlast'!$B$9="Fußbodenheizung 35°C",'Planungstool Heizlast'!$B$9="Niedertemperaturheizkörper 45°C"),IF('Planungstool Heizlast'!$B$4="EU13L",Leistungsdaten!J16, IF('Planungstool Heizlast'!$B$4="EU35L",Leistungsdaten!V16,IF('Planungstool Heizlast'!$B$4="EU10L",Leistungsdaten!F16,IF('Planungstool Heizlast'!$B$4="EU08L",Leistungsdaten!B16,IF('Planungstool Heizlast'!$B$4="EU15L",N16,IF('Planungstool Heizlast'!$B$4="EU20L",R16,"")))))),IF('Planungstool Heizlast'!$B$4="EU13L",Leistungsdaten!J16, IF('Planungstool Heizlast'!$B$4="EU35L",Leistungsdaten!V16,IF('Planungstool Heizlast'!$B$4="EU10L",Leistungsdaten!F16,IF('Planungstool Heizlast'!$B$4="EU08L",Leistungsdaten!B16,IF('Planungstool Heizlast'!$B$4="EU15L",N16,IF('Planungstool Heizlast'!$B$4="EU20L",R16,""))))))*0.9)*'Planungstool Heizlast'!$B$5</f>
        <v>24.299237240896598</v>
      </c>
      <c r="AB16" s="1">
        <f>IF('Planungstool Heizlast'!$B$4="EU13L",Leistungsdaten!K16,IF('Planungstool Heizlast'!$B$4="EU10L",Leistungsdaten!G16, IF('Planungstool Heizlast'!$B$4="EU35L",Leistungsdaten!W16,IF('Planungstool Heizlast'!$B$4="EU08L",Leistungsdaten!C16,IF('Planungstool Heizlast'!$B$4="EU15L",O16,IF('Planungstool Heizlast'!$B$4="EU20L",S16,""))))))*$B$274</f>
        <v>29.01538723297412</v>
      </c>
      <c r="AC16" s="1">
        <f t="shared" si="0"/>
        <v>-4.7161499920775221</v>
      </c>
    </row>
    <row r="17" spans="1:29" x14ac:dyDescent="0.25">
      <c r="A17">
        <v>-18.249435005247701</v>
      </c>
      <c r="B17">
        <v>6.3443644429824699</v>
      </c>
      <c r="C17">
        <f>IF(A17&lt;'Planungstool Heizlast'!$B$8,'Planungstool Heizlast'!$B$21,IF(A17&gt;15,'Planungstool Heizlast'!$B$20,'Planungstool Heizlast'!$B$19/(15-'Planungstool Heizlast'!$B$8)*(15-Leistungsdaten!A17)+'Planungstool Heizlast'!$B$20))</f>
        <v>29.01538723297412</v>
      </c>
      <c r="E17">
        <v>-17.864629209724001</v>
      </c>
      <c r="F17">
        <v>7.64482402323386</v>
      </c>
      <c r="G17">
        <f>IF(E17&lt;'Planungstool Heizlast'!$B$8,'Planungstool Heizlast'!$B$21,IF(E17&gt;15,'Planungstool Heizlast'!$B$20,'Planungstool Heizlast'!$B$19/(15-'Planungstool Heizlast'!$B$8)*(15-Leistungsdaten!E17)+'Planungstool Heizlast'!$B$20))</f>
        <v>29.01538723297412</v>
      </c>
      <c r="I17">
        <v>-16.9001724566481</v>
      </c>
      <c r="J17">
        <v>10.706586875000699</v>
      </c>
      <c r="K17">
        <f>IF(I17&lt;'Planungstool Heizlast'!$B$8,'Planungstool Heizlast'!$B$21,IF(I17&gt;15,'Planungstool Heizlast'!$B$20,'Planungstool Heizlast'!$B$19/(15-'Planungstool Heizlast'!$B$8)*(15-Leistungsdaten!I17)+'Planungstool Heizlast'!$B$20))</f>
        <v>29.01538723297412</v>
      </c>
      <c r="M17">
        <v>-17.499744514125901</v>
      </c>
      <c r="N17">
        <v>12.767266749071201</v>
      </c>
      <c r="O17">
        <f>IF(M17&lt;'Planungstool Heizlast'!$B$8,'Planungstool Heizlast'!$B$21,IF(M17&gt;15,'Planungstool Heizlast'!$B$20,'Planungstool Heizlast'!$B$19/(15-'Planungstool Heizlast'!$B$8)*(15-Leistungsdaten!M17)+'Planungstool Heizlast'!$B$20))</f>
        <v>29.01538723297412</v>
      </c>
      <c r="Q17">
        <v>-17.590259849625401</v>
      </c>
      <c r="R17">
        <v>16.681167797017199</v>
      </c>
      <c r="S17">
        <f>IF(Q17&lt;'Planungstool Heizlast'!$B$8,'Planungstool Heizlast'!$B$21,IF(Q17&gt;15,'Planungstool Heizlast'!$B$20,'Planungstool Heizlast'!$B$19/(15-'Planungstool Heizlast'!$B$8)*(15-Leistungsdaten!Q17)+'Planungstool Heizlast'!$B$20))</f>
        <v>29.01538723297412</v>
      </c>
      <c r="U17">
        <v>-17.9946108735443</v>
      </c>
      <c r="V17">
        <v>24.5025002668078</v>
      </c>
      <c r="W17">
        <f>IF(U17&lt;'Planungstool Heizlast'!$B$8,'Planungstool Heizlast'!$B$21,IF(U17&gt;15,'Planungstool Heizlast'!$B$20,'Planungstool Heizlast'!$B$19/(15-'Planungstool Heizlast'!$B$8)*(15-Leistungsdaten!U17)+'Planungstool Heizlast'!$B$20))</f>
        <v>29.01538723297412</v>
      </c>
      <c r="Z17" s="1">
        <f>IF('Planungstool Heizlast'!$B$4="EU13L",Leistungsdaten!I17,IF('Planungstool Heizlast'!$B$4="EU10L",E17,IF('Planungstool Heizlast'!$B$4="EU08L",A17,IF('Planungstool Heizlast'!$B$4="EU15L",M17,IF('Planungstool Heizlast'!$B$4="EU20L",Q17,IF('Planungstool Heizlast'!$B$4="EU35L",U17,""))))))</f>
        <v>-17.9946108735443</v>
      </c>
      <c r="AA17" s="1">
        <f>IF(OR('Planungstool Heizlast'!$B$9="Fußbodenheizung 35°C",'Planungstool Heizlast'!$B$9="Niedertemperaturheizkörper 45°C"),IF('Planungstool Heizlast'!$B$4="EU13L",Leistungsdaten!J17, IF('Planungstool Heizlast'!$B$4="EU35L",Leistungsdaten!V17,IF('Planungstool Heizlast'!$B$4="EU10L",Leistungsdaten!F17,IF('Planungstool Heizlast'!$B$4="EU08L",Leistungsdaten!B17,IF('Planungstool Heizlast'!$B$4="EU15L",N17,IF('Planungstool Heizlast'!$B$4="EU20L",R17,"")))))),IF('Planungstool Heizlast'!$B$4="EU13L",Leistungsdaten!J17, IF('Planungstool Heizlast'!$B$4="EU35L",Leistungsdaten!V17,IF('Planungstool Heizlast'!$B$4="EU10L",Leistungsdaten!F17,IF('Planungstool Heizlast'!$B$4="EU08L",Leistungsdaten!B17,IF('Planungstool Heizlast'!$B$4="EU15L",N17,IF('Planungstool Heizlast'!$B$4="EU20L",R17,""))))))*0.9)*'Planungstool Heizlast'!$B$5</f>
        <v>24.5025002668078</v>
      </c>
      <c r="AB17" s="1">
        <f>IF('Planungstool Heizlast'!$B$4="EU13L",Leistungsdaten!K17,IF('Planungstool Heizlast'!$B$4="EU10L",Leistungsdaten!G17, IF('Planungstool Heizlast'!$B$4="EU35L",Leistungsdaten!W17,IF('Planungstool Heizlast'!$B$4="EU08L",Leistungsdaten!C17,IF('Planungstool Heizlast'!$B$4="EU15L",O17,IF('Planungstool Heizlast'!$B$4="EU20L",S17,""))))))*$B$274</f>
        <v>29.01538723297412</v>
      </c>
      <c r="AC17" s="1">
        <f t="shared" si="0"/>
        <v>-4.5128869661663202</v>
      </c>
    </row>
    <row r="18" spans="1:29" x14ac:dyDescent="0.25">
      <c r="A18">
        <v>-18.036580012046699</v>
      </c>
      <c r="B18">
        <v>6.3816992558452803</v>
      </c>
      <c r="C18">
        <f>IF(A18&lt;'Planungstool Heizlast'!$B$8,'Planungstool Heizlast'!$B$21,IF(A18&gt;15,'Planungstool Heizlast'!$B$20,'Planungstool Heizlast'!$B$19/(15-'Planungstool Heizlast'!$B$8)*(15-Leistungsdaten!A18)+'Planungstool Heizlast'!$B$20))</f>
        <v>29.01538723297412</v>
      </c>
      <c r="E18">
        <v>-17.646329704251801</v>
      </c>
      <c r="F18">
        <v>7.6906037602223103</v>
      </c>
      <c r="G18">
        <f>IF(E18&lt;'Planungstool Heizlast'!$B$8,'Planungstool Heizlast'!$B$21,IF(E18&gt;15,'Planungstool Heizlast'!$B$20,'Planungstool Heizlast'!$B$19/(15-'Planungstool Heizlast'!$B$8)*(15-Leistungsdaten!E18)+'Planungstool Heizlast'!$B$20))</f>
        <v>29.01538723297412</v>
      </c>
      <c r="I18">
        <v>-16.677295922298601</v>
      </c>
      <c r="J18">
        <v>10.7635909841851</v>
      </c>
      <c r="K18">
        <f>IF(I18&lt;'Planungstool Heizlast'!$B$8,'Planungstool Heizlast'!$B$21,IF(I18&gt;15,'Planungstool Heizlast'!$B$20,'Planungstool Heizlast'!$B$19/(15-'Planungstool Heizlast'!$B$8)*(15-Leistungsdaten!I18)+'Planungstool Heizlast'!$B$20))</f>
        <v>29.01538723297412</v>
      </c>
      <c r="M18">
        <v>-17.260600466317499</v>
      </c>
      <c r="N18">
        <v>12.830603737673201</v>
      </c>
      <c r="O18">
        <f>IF(M18&lt;'Planungstool Heizlast'!$B$8,'Planungstool Heizlast'!$B$21,IF(M18&gt;15,'Planungstool Heizlast'!$B$20,'Planungstool Heizlast'!$B$19/(15-'Planungstool Heizlast'!$B$8)*(15-Leistungsdaten!M18)+'Planungstool Heizlast'!$B$20))</f>
        <v>29.01538723297412</v>
      </c>
      <c r="Q18">
        <v>-17.370078535610102</v>
      </c>
      <c r="R18">
        <v>16.7751699132792</v>
      </c>
      <c r="S18">
        <f>IF(Q18&lt;'Planungstool Heizlast'!$B$8,'Planungstool Heizlast'!$B$21,IF(Q18&gt;15,'Planungstool Heizlast'!$B$20,'Planungstool Heizlast'!$B$19/(15-'Planungstool Heizlast'!$B$8)*(15-Leistungsdaten!Q18)+'Planungstool Heizlast'!$B$20))</f>
        <v>29.01538723297412</v>
      </c>
      <c r="U18">
        <v>-17.777443125960598</v>
      </c>
      <c r="V18">
        <v>24.641921098195201</v>
      </c>
      <c r="W18">
        <f>IF(U18&lt;'Planungstool Heizlast'!$B$8,'Planungstool Heizlast'!$B$21,IF(U18&gt;15,'Planungstool Heizlast'!$B$20,'Planungstool Heizlast'!$B$19/(15-'Planungstool Heizlast'!$B$8)*(15-Leistungsdaten!U18)+'Planungstool Heizlast'!$B$20))</f>
        <v>29.01538723297412</v>
      </c>
      <c r="Z18" s="1">
        <f>IF('Planungstool Heizlast'!$B$4="EU13L",Leistungsdaten!I18,IF('Planungstool Heizlast'!$B$4="EU10L",E18,IF('Planungstool Heizlast'!$B$4="EU08L",A18,IF('Planungstool Heizlast'!$B$4="EU15L",M18,IF('Planungstool Heizlast'!$B$4="EU20L",Q18,IF('Planungstool Heizlast'!$B$4="EU35L",U18,""))))))</f>
        <v>-17.777443125960598</v>
      </c>
      <c r="AA18" s="1">
        <f>IF(OR('Planungstool Heizlast'!$B$9="Fußbodenheizung 35°C",'Planungstool Heizlast'!$B$9="Niedertemperaturheizkörper 45°C"),IF('Planungstool Heizlast'!$B$4="EU13L",Leistungsdaten!J18, IF('Planungstool Heizlast'!$B$4="EU35L",Leistungsdaten!V18,IF('Planungstool Heizlast'!$B$4="EU10L",Leistungsdaten!F18,IF('Planungstool Heizlast'!$B$4="EU08L",Leistungsdaten!B18,IF('Planungstool Heizlast'!$B$4="EU15L",N18,IF('Planungstool Heizlast'!$B$4="EU20L",R18,"")))))),IF('Planungstool Heizlast'!$B$4="EU13L",Leistungsdaten!J18, IF('Planungstool Heizlast'!$B$4="EU35L",Leistungsdaten!V18,IF('Planungstool Heizlast'!$B$4="EU10L",Leistungsdaten!F18,IF('Planungstool Heizlast'!$B$4="EU08L",Leistungsdaten!B18,IF('Planungstool Heizlast'!$B$4="EU15L",N18,IF('Planungstool Heizlast'!$B$4="EU20L",R18,""))))))*0.9)*'Planungstool Heizlast'!$B$5</f>
        <v>24.641921098195201</v>
      </c>
      <c r="AB18" s="1">
        <f>IF('Planungstool Heizlast'!$B$4="EU13L",Leistungsdaten!K18,IF('Planungstool Heizlast'!$B$4="EU10L",Leistungsdaten!G18, IF('Planungstool Heizlast'!$B$4="EU35L",Leistungsdaten!W18,IF('Planungstool Heizlast'!$B$4="EU08L",Leistungsdaten!C18,IF('Planungstool Heizlast'!$B$4="EU15L",O18,IF('Planungstool Heizlast'!$B$4="EU20L",S18,""))))))*$B$274</f>
        <v>29.01538723297412</v>
      </c>
      <c r="AC18" s="1">
        <f t="shared" si="0"/>
        <v>-4.3734661347789192</v>
      </c>
    </row>
    <row r="19" spans="1:29" x14ac:dyDescent="0.25">
      <c r="A19">
        <v>-17.823578382175</v>
      </c>
      <c r="B19">
        <v>6.4192124714970697</v>
      </c>
      <c r="C19">
        <f>IF(A19&lt;'Planungstool Heizlast'!$B$8,'Planungstool Heizlast'!$B$21,IF(A19&gt;15,'Planungstool Heizlast'!$B$20,'Planungstool Heizlast'!$B$19/(15-'Planungstool Heizlast'!$B$8)*(15-Leistungsdaten!A19)+'Planungstool Heizlast'!$B$20))</f>
        <v>29.01538723297412</v>
      </c>
      <c r="E19">
        <v>-17.427946442483101</v>
      </c>
      <c r="F19">
        <v>7.73635119563572</v>
      </c>
      <c r="G19">
        <f>IF(E19&lt;'Planungstool Heizlast'!$B$8,'Planungstool Heizlast'!$B$21,IF(E19&gt;15,'Planungstool Heizlast'!$B$20,'Planungstool Heizlast'!$B$19/(15-'Planungstool Heizlast'!$B$8)*(15-Leistungsdaten!E19)+'Planungstool Heizlast'!$B$20))</f>
        <v>29.01538723297412</v>
      </c>
      <c r="I19">
        <v>-16.4543119723314</v>
      </c>
      <c r="J19">
        <v>10.820645647284101</v>
      </c>
      <c r="K19">
        <f>IF(I19&lt;'Planungstool Heizlast'!$B$8,'Planungstool Heizlast'!$B$21,IF(I19&gt;15,'Planungstool Heizlast'!$B$20,'Planungstool Heizlast'!$B$19/(15-'Planungstool Heizlast'!$B$8)*(15-Leistungsdaten!I19)+'Planungstool Heizlast'!$B$20))</f>
        <v>29.01538723297412</v>
      </c>
      <c r="M19">
        <v>-17.021193284041701</v>
      </c>
      <c r="N19">
        <v>12.8939561234845</v>
      </c>
      <c r="O19">
        <f>IF(M19&lt;'Planungstool Heizlast'!$B$8,'Planungstool Heizlast'!$B$21,IF(M19&gt;15,'Planungstool Heizlast'!$B$20,'Planungstool Heizlast'!$B$19/(15-'Planungstool Heizlast'!$B$8)*(15-Leistungsdaten!M19)+'Planungstool Heizlast'!$B$20))</f>
        <v>29.01538723297412</v>
      </c>
      <c r="Q19">
        <v>-17.1497167543606</v>
      </c>
      <c r="R19">
        <v>16.869502642240899</v>
      </c>
      <c r="S19">
        <f>IF(Q19&lt;'Planungstool Heizlast'!$B$8,'Planungstool Heizlast'!$B$21,IF(Q19&gt;15,'Planungstool Heizlast'!$B$20,'Planungstool Heizlast'!$B$19/(15-'Planungstool Heizlast'!$B$8)*(15-Leistungsdaten!Q19)+'Planungstool Heizlast'!$B$20))</f>
        <v>29.01538723297412</v>
      </c>
      <c r="U19">
        <v>-17.5559445465457</v>
      </c>
      <c r="V19">
        <v>24.8471354902379</v>
      </c>
      <c r="W19">
        <f>IF(U19&lt;'Planungstool Heizlast'!$B$8,'Planungstool Heizlast'!$B$21,IF(U19&gt;15,'Planungstool Heizlast'!$B$20,'Planungstool Heizlast'!$B$19/(15-'Planungstool Heizlast'!$B$8)*(15-Leistungsdaten!U19)+'Planungstool Heizlast'!$B$20))</f>
        <v>29.01538723297412</v>
      </c>
      <c r="Z19" s="1">
        <f>IF('Planungstool Heizlast'!$B$4="EU13L",Leistungsdaten!I19,IF('Planungstool Heizlast'!$B$4="EU10L",E19,IF('Planungstool Heizlast'!$B$4="EU08L",A19,IF('Planungstool Heizlast'!$B$4="EU15L",M19,IF('Planungstool Heizlast'!$B$4="EU20L",Q19,IF('Planungstool Heizlast'!$B$4="EU35L",U19,""))))))</f>
        <v>-17.5559445465457</v>
      </c>
      <c r="AA19" s="1">
        <f>IF(OR('Planungstool Heizlast'!$B$9="Fußbodenheizung 35°C",'Planungstool Heizlast'!$B$9="Niedertemperaturheizkörper 45°C"),IF('Planungstool Heizlast'!$B$4="EU13L",Leistungsdaten!J19, IF('Planungstool Heizlast'!$B$4="EU35L",Leistungsdaten!V19,IF('Planungstool Heizlast'!$B$4="EU10L",Leistungsdaten!F19,IF('Planungstool Heizlast'!$B$4="EU08L",Leistungsdaten!B19,IF('Planungstool Heizlast'!$B$4="EU15L",N19,IF('Planungstool Heizlast'!$B$4="EU20L",R19,"")))))),IF('Planungstool Heizlast'!$B$4="EU13L",Leistungsdaten!J19, IF('Planungstool Heizlast'!$B$4="EU35L",Leistungsdaten!V19,IF('Planungstool Heizlast'!$B$4="EU10L",Leistungsdaten!F19,IF('Planungstool Heizlast'!$B$4="EU08L",Leistungsdaten!B19,IF('Planungstool Heizlast'!$B$4="EU15L",N19,IF('Planungstool Heizlast'!$B$4="EU20L",R19,""))))))*0.9)*'Planungstool Heizlast'!$B$5</f>
        <v>24.8471354902379</v>
      </c>
      <c r="AB19" s="1">
        <f>IF('Planungstool Heizlast'!$B$4="EU13L",Leistungsdaten!K19,IF('Planungstool Heizlast'!$B$4="EU10L",Leistungsdaten!G19, IF('Planungstool Heizlast'!$B$4="EU35L",Leistungsdaten!W19,IF('Planungstool Heizlast'!$B$4="EU08L",Leistungsdaten!C19,IF('Planungstool Heizlast'!$B$4="EU15L",O19,IF('Planungstool Heizlast'!$B$4="EU20L",S19,""))))))*$B$274</f>
        <v>29.01538723297412</v>
      </c>
      <c r="AC19" s="1">
        <f t="shared" si="0"/>
        <v>-4.1682517427362207</v>
      </c>
    </row>
    <row r="20" spans="1:29" x14ac:dyDescent="0.25">
      <c r="A20">
        <v>-17.610430564218099</v>
      </c>
      <c r="B20">
        <v>6.4569007482966896</v>
      </c>
      <c r="C20">
        <f>IF(A20&lt;'Planungstool Heizlast'!$B$8,'Planungstool Heizlast'!$B$21,IF(A20&gt;15,'Planungstool Heizlast'!$B$20,'Planungstool Heizlast'!$B$19/(15-'Planungstool Heizlast'!$B$8)*(15-Leistungsdaten!A20)+'Planungstool Heizlast'!$B$20))</f>
        <v>29.01538723297412</v>
      </c>
      <c r="E20">
        <v>-17.209479786381699</v>
      </c>
      <c r="F20">
        <v>7.7820653704175999</v>
      </c>
      <c r="G20">
        <f>IF(E20&lt;'Planungstool Heizlast'!$B$8,'Planungstool Heizlast'!$B$21,IF(E20&gt;15,'Planungstool Heizlast'!$B$20,'Planungstool Heizlast'!$B$19/(15-'Planungstool Heizlast'!$B$8)*(15-Leistungsdaten!E20)+'Planungstool Heizlast'!$B$20))</f>
        <v>29.01538723297412</v>
      </c>
      <c r="I20">
        <v>-16.231221377954299</v>
      </c>
      <c r="J20">
        <v>10.877746587026699</v>
      </c>
      <c r="K20">
        <f>IF(I20&lt;'Planungstool Heizlast'!$B$8,'Planungstool Heizlast'!$B$21,IF(I20&gt;15,'Planungstool Heizlast'!$B$20,'Planungstool Heizlast'!$B$19/(15-'Planungstool Heizlast'!$B$8)*(15-Leistungsdaten!I20)+'Planungstool Heizlast'!$B$20))</f>
        <v>29.01538723297412</v>
      </c>
      <c r="M20">
        <v>-16.781522088179699</v>
      </c>
      <c r="N20">
        <v>12.957310521813699</v>
      </c>
      <c r="O20">
        <f>IF(M20&lt;'Planungstool Heizlast'!$B$8,'Planungstool Heizlast'!$B$21,IF(M20&gt;15,'Planungstool Heizlast'!$B$20,'Planungstool Heizlast'!$B$19/(15-'Planungstool Heizlast'!$B$8)*(15-Leistungsdaten!M20)+'Planungstool Heizlast'!$B$20))</f>
        <v>29.01538723297412</v>
      </c>
      <c r="Q20">
        <v>-16.929174316438701</v>
      </c>
      <c r="R20">
        <v>16.964159620041499</v>
      </c>
      <c r="S20">
        <f>IF(Q20&lt;'Planungstool Heizlast'!$B$8,'Planungstool Heizlast'!$B$21,IF(Q20&gt;15,'Planungstool Heizlast'!$B$20,'Planungstool Heizlast'!$B$19/(15-'Planungstool Heizlast'!$B$8)*(15-Leistungsdaten!Q20)+'Planungstool Heizlast'!$B$20))</f>
        <v>29.01538723297412</v>
      </c>
      <c r="U20">
        <v>-17.334194999492901</v>
      </c>
      <c r="V20">
        <v>25.053343699180399</v>
      </c>
      <c r="W20">
        <f>IF(U20&lt;'Planungstool Heizlast'!$B$8,'Planungstool Heizlast'!$B$21,IF(U20&gt;15,'Planungstool Heizlast'!$B$20,'Planungstool Heizlast'!$B$19/(15-'Planungstool Heizlast'!$B$8)*(15-Leistungsdaten!U20)+'Planungstool Heizlast'!$B$20))</f>
        <v>29.01538723297412</v>
      </c>
      <c r="Z20" s="1">
        <f>IF('Planungstool Heizlast'!$B$4="EU13L",Leistungsdaten!I20,IF('Planungstool Heizlast'!$B$4="EU10L",E20,IF('Planungstool Heizlast'!$B$4="EU08L",A20,IF('Planungstool Heizlast'!$B$4="EU15L",M20,IF('Planungstool Heizlast'!$B$4="EU20L",Q20,IF('Planungstool Heizlast'!$B$4="EU35L",U20,""))))))</f>
        <v>-17.334194999492901</v>
      </c>
      <c r="AA20" s="1">
        <f>IF(OR('Planungstool Heizlast'!$B$9="Fußbodenheizung 35°C",'Planungstool Heizlast'!$B$9="Niedertemperaturheizkörper 45°C"),IF('Planungstool Heizlast'!$B$4="EU13L",Leistungsdaten!J20, IF('Planungstool Heizlast'!$B$4="EU35L",Leistungsdaten!V20,IF('Planungstool Heizlast'!$B$4="EU10L",Leistungsdaten!F20,IF('Planungstool Heizlast'!$B$4="EU08L",Leistungsdaten!B20,IF('Planungstool Heizlast'!$B$4="EU15L",N20,IF('Planungstool Heizlast'!$B$4="EU20L",R20,"")))))),IF('Planungstool Heizlast'!$B$4="EU13L",Leistungsdaten!J20, IF('Planungstool Heizlast'!$B$4="EU35L",Leistungsdaten!V20,IF('Planungstool Heizlast'!$B$4="EU10L",Leistungsdaten!F20,IF('Planungstool Heizlast'!$B$4="EU08L",Leistungsdaten!B20,IF('Planungstool Heizlast'!$B$4="EU15L",N20,IF('Planungstool Heizlast'!$B$4="EU20L",R20,""))))))*0.9)*'Planungstool Heizlast'!$B$5</f>
        <v>25.053343699180399</v>
      </c>
      <c r="AB20" s="1">
        <f>IF('Planungstool Heizlast'!$B$4="EU13L",Leistungsdaten!K20,IF('Planungstool Heizlast'!$B$4="EU10L",Leistungsdaten!G20, IF('Planungstool Heizlast'!$B$4="EU35L",Leistungsdaten!W20,IF('Planungstool Heizlast'!$B$4="EU08L",Leistungsdaten!C20,IF('Planungstool Heizlast'!$B$4="EU15L",O20,IF('Planungstool Heizlast'!$B$4="EU20L",S20,""))))))*$B$274</f>
        <v>29.01538723297412</v>
      </c>
      <c r="AC20" s="1">
        <f t="shared" si="0"/>
        <v>-3.9620435337937217</v>
      </c>
    </row>
    <row r="21" spans="1:29" x14ac:dyDescent="0.25">
      <c r="A21">
        <v>-17.397137027784101</v>
      </c>
      <c r="B21">
        <v>6.4947607033926298</v>
      </c>
      <c r="C21">
        <f>IF(A21&lt;'Planungstool Heizlast'!$B$8,'Planungstool Heizlast'!$B$21,IF(A21&gt;15,'Planungstool Heizlast'!$B$20,'Planungstool Heizlast'!$B$19/(15-'Planungstool Heizlast'!$B$8)*(15-Leistungsdaten!A21)+'Planungstool Heizlast'!$B$20))</f>
        <v>29.01538723297412</v>
      </c>
      <c r="E21">
        <v>-16.990930079853602</v>
      </c>
      <c r="F21">
        <v>7.8277452757253903</v>
      </c>
      <c r="G21">
        <f>IF(E21&lt;'Planungstool Heizlast'!$B$8,'Planungstool Heizlast'!$B$21,IF(E21&gt;15,'Planungstool Heizlast'!$B$20,'Planungstool Heizlast'!$B$19/(15-'Planungstool Heizlast'!$B$8)*(15-Leistungsdaten!E21)+'Planungstool Heizlast'!$B$20))</f>
        <v>29.01538723297412</v>
      </c>
      <c r="I21">
        <v>-16.008024913602299</v>
      </c>
      <c r="J21">
        <v>10.934889457774799</v>
      </c>
      <c r="K21">
        <f>IF(I21&lt;'Planungstool Heizlast'!$B$8,'Planungstool Heizlast'!$B$21,IF(I21&gt;15,'Planungstool Heizlast'!$B$20,'Planungstool Heizlast'!$B$19/(15-'Planungstool Heizlast'!$B$8)*(15-Leistungsdaten!I21)+'Planungstool Heizlast'!$B$20))</f>
        <v>29.01538723297412</v>
      </c>
      <c r="M21">
        <v>-16.5415859996126</v>
      </c>
      <c r="N21">
        <v>13.020653081301599</v>
      </c>
      <c r="O21">
        <f>IF(M21&lt;'Planungstool Heizlast'!$B$8,'Planungstool Heizlast'!$B$21,IF(M21&gt;15,'Planungstool Heizlast'!$B$20,'Planungstool Heizlast'!$B$19/(15-'Planungstool Heizlast'!$B$8)*(15-Leistungsdaten!M21)+'Planungstool Heizlast'!$B$20))</f>
        <v>29.01538723297412</v>
      </c>
      <c r="Q21">
        <v>-16.708451035354699</v>
      </c>
      <c r="R21">
        <v>17.059134302659398</v>
      </c>
      <c r="S21">
        <f>IF(Q21&lt;'Planungstool Heizlast'!$B$8,'Planungstool Heizlast'!$B$21,IF(Q21&gt;15,'Planungstool Heizlast'!$B$20,'Planungstool Heizlast'!$B$19/(15-'Planungstool Heizlast'!$B$8)*(15-Leistungsdaten!Q21)+'Planungstool Heizlast'!$B$20))</f>
        <v>29.01538723297412</v>
      </c>
      <c r="U21">
        <v>-17.112194739917999</v>
      </c>
      <c r="V21">
        <v>25.260533595301499</v>
      </c>
      <c r="W21">
        <f>IF(U21&lt;'Planungstool Heizlast'!$B$8,'Planungstool Heizlast'!$B$21,IF(U21&gt;15,'Planungstool Heizlast'!$B$20,'Planungstool Heizlast'!$B$19/(15-'Planungstool Heizlast'!$B$8)*(15-Leistungsdaten!U21)+'Planungstool Heizlast'!$B$20))</f>
        <v>29.01538723297412</v>
      </c>
      <c r="Z21" s="1">
        <f>IF('Planungstool Heizlast'!$B$4="EU13L",Leistungsdaten!I21,IF('Planungstool Heizlast'!$B$4="EU10L",E21,IF('Planungstool Heizlast'!$B$4="EU08L",A21,IF('Planungstool Heizlast'!$B$4="EU15L",M21,IF('Planungstool Heizlast'!$B$4="EU20L",Q21,IF('Planungstool Heizlast'!$B$4="EU35L",U21,""))))))</f>
        <v>-17.112194739917999</v>
      </c>
      <c r="AA21" s="1">
        <f>IF(OR('Planungstool Heizlast'!$B$9="Fußbodenheizung 35°C",'Planungstool Heizlast'!$B$9="Niedertemperaturheizkörper 45°C"),IF('Planungstool Heizlast'!$B$4="EU13L",Leistungsdaten!J21, IF('Planungstool Heizlast'!$B$4="EU35L",Leistungsdaten!V21,IF('Planungstool Heizlast'!$B$4="EU10L",Leistungsdaten!F21,IF('Planungstool Heizlast'!$B$4="EU08L",Leistungsdaten!B21,IF('Planungstool Heizlast'!$B$4="EU15L",N21,IF('Planungstool Heizlast'!$B$4="EU20L",R21,"")))))),IF('Planungstool Heizlast'!$B$4="EU13L",Leistungsdaten!J21, IF('Planungstool Heizlast'!$B$4="EU35L",Leistungsdaten!V21,IF('Planungstool Heizlast'!$B$4="EU10L",Leistungsdaten!F21,IF('Planungstool Heizlast'!$B$4="EU08L",Leistungsdaten!B21,IF('Planungstool Heizlast'!$B$4="EU15L",N21,IF('Planungstool Heizlast'!$B$4="EU20L",R21,""))))))*0.9)*'Planungstool Heizlast'!$B$5</f>
        <v>25.260533595301499</v>
      </c>
      <c r="AB21" s="1">
        <f>IF('Planungstool Heizlast'!$B$4="EU13L",Leistungsdaten!K21,IF('Planungstool Heizlast'!$B$4="EU10L",Leistungsdaten!G21, IF('Planungstool Heizlast'!$B$4="EU35L",Leistungsdaten!W21,IF('Planungstool Heizlast'!$B$4="EU08L",Leistungsdaten!C21,IF('Planungstool Heizlast'!$B$4="EU15L",O21,IF('Planungstool Heizlast'!$B$4="EU20L",S21,""))))))*$B$274</f>
        <v>29.01538723297412</v>
      </c>
      <c r="AC21" s="1">
        <f t="shared" ref="AC21:AC84" si="1">AA21-AB21</f>
        <v>-3.7548536376726211</v>
      </c>
    </row>
    <row r="22" spans="1:29" x14ac:dyDescent="0.25">
      <c r="A22">
        <v>-17.183698262965802</v>
      </c>
      <c r="B22">
        <v>6.5327889120584697</v>
      </c>
      <c r="C22">
        <f>IF(A22&lt;'Planungstool Heizlast'!$B$8,'Planungstool Heizlast'!$B$21,IF(A22&gt;15,'Planungstool Heizlast'!$B$20,'Planungstool Heizlast'!$B$19/(15-'Planungstool Heizlast'!$B$8)*(15-Leistungsdaten!A22)+'Planungstool Heizlast'!$B$20))</f>
        <v>29.01538723297412</v>
      </c>
      <c r="E22">
        <v>-16.772297649528898</v>
      </c>
      <c r="F22">
        <v>7.8733898521339896</v>
      </c>
      <c r="G22">
        <f>IF(E22&lt;'Planungstool Heizlast'!$B$8,'Planungstool Heizlast'!$B$21,IF(E22&gt;15,'Planungstool Heizlast'!$B$20,'Planungstool Heizlast'!$B$19/(15-'Planungstool Heizlast'!$B$8)*(15-Leistungsdaten!E22)+'Planungstool Heizlast'!$B$20))</f>
        <v>29.01538723297412</v>
      </c>
      <c r="I22">
        <v>-15.7847233569079</v>
      </c>
      <c r="J22">
        <v>10.9920698443707</v>
      </c>
      <c r="K22">
        <f>IF(I22&lt;'Planungstool Heizlast'!$B$8,'Planungstool Heizlast'!$B$21,IF(I22&gt;15,'Planungstool Heizlast'!$B$20,'Planungstool Heizlast'!$B$19/(15-'Planungstool Heizlast'!$B$8)*(15-Leistungsdaten!I22)+'Planungstool Heizlast'!$B$20))</f>
        <v>29.01538723297412</v>
      </c>
      <c r="M22">
        <v>-16.301384139221401</v>
      </c>
      <c r="N22">
        <v>13.0839694695335</v>
      </c>
      <c r="O22">
        <f>IF(M22&lt;'Planungstool Heizlast'!$B$8,'Planungstool Heizlast'!$B$21,IF(M22&gt;15,'Planungstool Heizlast'!$B$20,'Planungstool Heizlast'!$B$19/(15-'Planungstool Heizlast'!$B$8)*(15-Leistungsdaten!M22)+'Planungstool Heizlast'!$B$20))</f>
        <v>29.01538723297412</v>
      </c>
      <c r="Q22">
        <v>-16.4875467274118</v>
      </c>
      <c r="R22">
        <v>17.1544199616283</v>
      </c>
      <c r="S22">
        <f>IF(Q22&lt;'Planungstool Heizlast'!$B$8,'Planungstool Heizlast'!$B$21,IF(Q22&gt;15,'Planungstool Heizlast'!$B$20,'Planungstool Heizlast'!$B$19/(15-'Planungstool Heizlast'!$B$8)*(15-Leistungsdaten!Q22)+'Planungstool Heizlast'!$B$20))</f>
        <v>29.01538723297412</v>
      </c>
      <c r="U22">
        <v>-16.8899440532103</v>
      </c>
      <c r="V22">
        <v>25.468692607039799</v>
      </c>
      <c r="W22">
        <f>IF(U22&lt;'Planungstool Heizlast'!$B$8,'Planungstool Heizlast'!$B$21,IF(U22&gt;15,'Planungstool Heizlast'!$B$20,'Planungstool Heizlast'!$B$19/(15-'Planungstool Heizlast'!$B$8)*(15-Leistungsdaten!U22)+'Planungstool Heizlast'!$B$20))</f>
        <v>29.01538723297412</v>
      </c>
      <c r="Z22" s="1">
        <f>IF('Planungstool Heizlast'!$B$4="EU13L",Leistungsdaten!I22,IF('Planungstool Heizlast'!$B$4="EU10L",E22,IF('Planungstool Heizlast'!$B$4="EU08L",A22,IF('Planungstool Heizlast'!$B$4="EU15L",M22,IF('Planungstool Heizlast'!$B$4="EU20L",Q22,IF('Planungstool Heizlast'!$B$4="EU35L",U22,""))))))</f>
        <v>-16.8899440532103</v>
      </c>
      <c r="AA22" s="1">
        <f>IF(OR('Planungstool Heizlast'!$B$9="Fußbodenheizung 35°C",'Planungstool Heizlast'!$B$9="Niedertemperaturheizkörper 45°C"),IF('Planungstool Heizlast'!$B$4="EU13L",Leistungsdaten!J22, IF('Planungstool Heizlast'!$B$4="EU35L",Leistungsdaten!V22,IF('Planungstool Heizlast'!$B$4="EU10L",Leistungsdaten!F22,IF('Planungstool Heizlast'!$B$4="EU08L",Leistungsdaten!B22,IF('Planungstool Heizlast'!$B$4="EU15L",N22,IF('Planungstool Heizlast'!$B$4="EU20L",R22,"")))))),IF('Planungstool Heizlast'!$B$4="EU13L",Leistungsdaten!J22, IF('Planungstool Heizlast'!$B$4="EU35L",Leistungsdaten!V22,IF('Planungstool Heizlast'!$B$4="EU10L",Leistungsdaten!F22,IF('Planungstool Heizlast'!$B$4="EU08L",Leistungsdaten!B22,IF('Planungstool Heizlast'!$B$4="EU15L",N22,IF('Planungstool Heizlast'!$B$4="EU20L",R22,""))))))*0.9)*'Planungstool Heizlast'!$B$5</f>
        <v>25.468692607039799</v>
      </c>
      <c r="AB22" s="1">
        <f>IF('Planungstool Heizlast'!$B$4="EU13L",Leistungsdaten!K22,IF('Planungstool Heizlast'!$B$4="EU10L",Leistungsdaten!G22, IF('Planungstool Heizlast'!$B$4="EU35L",Leistungsdaten!W22,IF('Planungstool Heizlast'!$B$4="EU08L",Leistungsdaten!C22,IF('Planungstool Heizlast'!$B$4="EU15L",O22,IF('Planungstool Heizlast'!$B$4="EU20L",S22,""))))))*$B$274</f>
        <v>29.01538723297412</v>
      </c>
      <c r="AC22" s="1">
        <f t="shared" si="1"/>
        <v>-3.5466946259343217</v>
      </c>
    </row>
    <row r="23" spans="1:29" x14ac:dyDescent="0.25">
      <c r="A23">
        <v>-16.9701147798066</v>
      </c>
      <c r="B23">
        <v>6.5709819070162796</v>
      </c>
      <c r="C23">
        <f>IF(A23&lt;'Planungstool Heizlast'!$B$8,'Planungstool Heizlast'!$B$21,IF(A23&gt;15,'Planungstool Heizlast'!$B$20,'Planungstool Heizlast'!$B$19/(15-'Planungstool Heizlast'!$B$8)*(15-Leistungsdaten!A23)+'Planungstool Heizlast'!$B$20))</f>
        <v>29.01538723297412</v>
      </c>
      <c r="E23">
        <v>-16.553582805513098</v>
      </c>
      <c r="F23">
        <v>7.91899798882294</v>
      </c>
      <c r="G23">
        <f>IF(E23&lt;'Planungstool Heizlast'!$B$8,'Planungstool Heizlast'!$B$21,IF(E23&gt;15,'Planungstool Heizlast'!$B$20,'Planungstool Heizlast'!$B$19/(15-'Planungstool Heizlast'!$B$8)*(15-Leistungsdaten!E23)+'Planungstool Heizlast'!$B$20))</f>
        <v>29.01538723297412</v>
      </c>
      <c r="I23">
        <v>-15.561317488673801</v>
      </c>
      <c r="J23">
        <v>11.049283260964</v>
      </c>
      <c r="K23">
        <f>IF(I23&lt;'Planungstool Heizlast'!$B$8,'Planungstool Heizlast'!$B$21,IF(I23&gt;15,'Planungstool Heizlast'!$B$20,'Planungstool Heizlast'!$B$19/(15-'Planungstool Heizlast'!$B$8)*(15-Leistungsdaten!I23)+'Planungstool Heizlast'!$B$20))</f>
        <v>29.01538723297412</v>
      </c>
      <c r="M23">
        <v>-16.0609156278874</v>
      </c>
      <c r="N23">
        <v>13.1472448582086</v>
      </c>
      <c r="O23">
        <f>IF(M23&lt;'Planungstool Heizlast'!$B$8,'Planungstool Heizlast'!$B$21,IF(M23&gt;15,'Planungstool Heizlast'!$B$20,'Planungstool Heizlast'!$B$19/(15-'Planungstool Heizlast'!$B$8)*(15-Leistungsdaten!M23)+'Planungstool Heizlast'!$B$20))</f>
        <v>29.01538723297412</v>
      </c>
      <c r="Q23">
        <v>-16.266461211552901</v>
      </c>
      <c r="R23">
        <v>17.250009679650599</v>
      </c>
      <c r="S23">
        <f>IF(Q23&lt;'Planungstool Heizlast'!$B$8,'Planungstool Heizlast'!$B$21,IF(Q23&gt;15,'Planungstool Heizlast'!$B$20,'Planungstool Heizlast'!$B$19/(15-'Planungstool Heizlast'!$B$8)*(15-Leistungsdaten!Q23)+'Planungstool Heizlast'!$B$20))</f>
        <v>29.01538723297412</v>
      </c>
      <c r="U23">
        <v>-16.667443254913302</v>
      </c>
      <c r="V23">
        <v>25.6778077140028</v>
      </c>
      <c r="W23">
        <f>IF(U23&lt;'Planungstool Heizlast'!$B$8,'Planungstool Heizlast'!$B$21,IF(U23&gt;15,'Planungstool Heizlast'!$B$20,'Planungstool Heizlast'!$B$19/(15-'Planungstool Heizlast'!$B$8)*(15-Leistungsdaten!U23)+'Planungstool Heizlast'!$B$20))</f>
        <v>29.01538723297412</v>
      </c>
      <c r="Z23" s="1">
        <f>IF('Planungstool Heizlast'!$B$4="EU13L",Leistungsdaten!I23,IF('Planungstool Heizlast'!$B$4="EU10L",E23,IF('Planungstool Heizlast'!$B$4="EU08L",A23,IF('Planungstool Heizlast'!$B$4="EU15L",M23,IF('Planungstool Heizlast'!$B$4="EU20L",Q23,IF('Planungstool Heizlast'!$B$4="EU35L",U23,""))))))</f>
        <v>-16.667443254913302</v>
      </c>
      <c r="AA23" s="1">
        <f>IF(OR('Planungstool Heizlast'!$B$9="Fußbodenheizung 35°C",'Planungstool Heizlast'!$B$9="Niedertemperaturheizkörper 45°C"),IF('Planungstool Heizlast'!$B$4="EU13L",Leistungsdaten!J23, IF('Planungstool Heizlast'!$B$4="EU35L",Leistungsdaten!V23,IF('Planungstool Heizlast'!$B$4="EU10L",Leistungsdaten!F23,IF('Planungstool Heizlast'!$B$4="EU08L",Leistungsdaten!B23,IF('Planungstool Heizlast'!$B$4="EU15L",N23,IF('Planungstool Heizlast'!$B$4="EU20L",R23,"")))))),IF('Planungstool Heizlast'!$B$4="EU13L",Leistungsdaten!J23, IF('Planungstool Heizlast'!$B$4="EU35L",Leistungsdaten!V23,IF('Planungstool Heizlast'!$B$4="EU10L",Leistungsdaten!F23,IF('Planungstool Heizlast'!$B$4="EU08L",Leistungsdaten!B23,IF('Planungstool Heizlast'!$B$4="EU15L",N23,IF('Planungstool Heizlast'!$B$4="EU20L",R23,""))))))*0.9)*'Planungstool Heizlast'!$B$5</f>
        <v>25.6778077140028</v>
      </c>
      <c r="AB23" s="1">
        <f>IF('Planungstool Heizlast'!$B$4="EU13L",Leistungsdaten!K23,IF('Planungstool Heizlast'!$B$4="EU10L",Leistungsdaten!G23, IF('Planungstool Heizlast'!$B$4="EU35L",Leistungsdaten!W23,IF('Planungstool Heizlast'!$B$4="EU08L",Leistungsdaten!C23,IF('Planungstool Heizlast'!$B$4="EU15L",O23,IF('Planungstool Heizlast'!$B$4="EU20L",S23,""))))))*$B$274</f>
        <v>29.01538723297412</v>
      </c>
      <c r="AC23" s="1">
        <f t="shared" si="1"/>
        <v>-3.3375795189713209</v>
      </c>
    </row>
    <row r="24" spans="1:29" x14ac:dyDescent="0.25">
      <c r="A24">
        <v>-16.7563871077713</v>
      </c>
      <c r="B24">
        <v>6.6093361777475401</v>
      </c>
      <c r="C24">
        <f>IF(A24&lt;'Planungstool Heizlast'!$B$8,'Planungstool Heizlast'!$B$21,IF(A24&gt;15,'Planungstool Heizlast'!$B$20,'Planungstool Heizlast'!$B$19/(15-'Planungstool Heizlast'!$B$8)*(15-Leistungsdaten!A24)+'Planungstool Heizlast'!$B$20))</f>
        <v>29.01538723297412</v>
      </c>
      <c r="E24">
        <v>-16.334785842110001</v>
      </c>
      <c r="F24">
        <v>7.9645685227472098</v>
      </c>
      <c r="G24">
        <f>IF(E24&lt;'Planungstool Heizlast'!$B$8,'Planungstool Heizlast'!$B$21,IF(E24&gt;15,'Planungstool Heizlast'!$B$20,'Planungstool Heizlast'!$B$19/(15-'Planungstool Heizlast'!$B$8)*(15-Leistungsdaten!E24)+'Planungstool Heizlast'!$B$20))</f>
        <v>29.01538723297412</v>
      </c>
      <c r="I24">
        <v>-15.337808092846799</v>
      </c>
      <c r="J24">
        <v>11.106525149816999</v>
      </c>
      <c r="K24">
        <f>IF(I24&lt;'Planungstool Heizlast'!$B$8,'Planungstool Heizlast'!$B$21,IF(I24&gt;15,'Planungstool Heizlast'!$B$20,'Planungstool Heizlast'!$B$19/(15-'Planungstool Heizlast'!$B$8)*(15-Leistungsdaten!I24)+'Planungstool Heizlast'!$B$20))</f>
        <v>29.01538723297412</v>
      </c>
      <c r="M24">
        <v>-15.8201795864916</v>
      </c>
      <c r="N24">
        <v>13.2104639078532</v>
      </c>
      <c r="O24">
        <f>IF(M24&lt;'Planungstool Heizlast'!$B$8,'Planungstool Heizlast'!$B$21,IF(M24&gt;15,'Planungstool Heizlast'!$B$20,'Planungstool Heizlast'!$B$19/(15-'Planungstool Heizlast'!$B$8)*(15-Leistungsdaten!M24)+'Planungstool Heizlast'!$B$20))</f>
        <v>29.01538723297412</v>
      </c>
      <c r="Q24">
        <v>-16.0451943092142</v>
      </c>
      <c r="R24">
        <v>17.345896346103899</v>
      </c>
      <c r="S24">
        <f>IF(Q24&lt;'Planungstool Heizlast'!$B$8,'Planungstool Heizlast'!$B$21,IF(Q24&gt;15,'Planungstool Heizlast'!$B$20,'Planungstool Heizlast'!$B$19/(15-'Planungstool Heizlast'!$B$8)*(15-Leistungsdaten!Q24)+'Planungstool Heizlast'!$B$20))</f>
        <v>29.01538723297412</v>
      </c>
      <c r="U24">
        <v>-16.444692690619</v>
      </c>
      <c r="V24">
        <v>25.887865439877899</v>
      </c>
      <c r="W24">
        <f>IF(U24&lt;'Planungstool Heizlast'!$B$8,'Planungstool Heizlast'!$B$21,IF(U24&gt;15,'Planungstool Heizlast'!$B$20,'Planungstool Heizlast'!$B$19/(15-'Planungstool Heizlast'!$B$8)*(15-Leistungsdaten!U24)+'Planungstool Heizlast'!$B$20))</f>
        <v>29.01538723297412</v>
      </c>
      <c r="Z24" s="1">
        <f>IF('Planungstool Heizlast'!$B$4="EU13L",Leistungsdaten!I24,IF('Planungstool Heizlast'!$B$4="EU10L",E24,IF('Planungstool Heizlast'!$B$4="EU08L",A24,IF('Planungstool Heizlast'!$B$4="EU15L",M24,IF('Planungstool Heizlast'!$B$4="EU20L",Q24,IF('Planungstool Heizlast'!$B$4="EU35L",U24,""))))))</f>
        <v>-16.444692690619</v>
      </c>
      <c r="AA24" s="1">
        <f>IF(OR('Planungstool Heizlast'!$B$9="Fußbodenheizung 35°C",'Planungstool Heizlast'!$B$9="Niedertemperaturheizkörper 45°C"),IF('Planungstool Heizlast'!$B$4="EU13L",Leistungsdaten!J24, IF('Planungstool Heizlast'!$B$4="EU35L",Leistungsdaten!V24,IF('Planungstool Heizlast'!$B$4="EU10L",Leistungsdaten!F24,IF('Planungstool Heizlast'!$B$4="EU08L",Leistungsdaten!B24,IF('Planungstool Heizlast'!$B$4="EU15L",N24,IF('Planungstool Heizlast'!$B$4="EU20L",R24,"")))))),IF('Planungstool Heizlast'!$B$4="EU13L",Leistungsdaten!J24, IF('Planungstool Heizlast'!$B$4="EU35L",Leistungsdaten!V24,IF('Planungstool Heizlast'!$B$4="EU10L",Leistungsdaten!F24,IF('Planungstool Heizlast'!$B$4="EU08L",Leistungsdaten!B24,IF('Planungstool Heizlast'!$B$4="EU15L",N24,IF('Planungstool Heizlast'!$B$4="EU20L",R24,""))))))*0.9)*'Planungstool Heizlast'!$B$5</f>
        <v>25.887865439877899</v>
      </c>
      <c r="AB24" s="1">
        <f>IF('Planungstool Heizlast'!$B$4="EU13L",Leistungsdaten!K24,IF('Planungstool Heizlast'!$B$4="EU10L",Leistungsdaten!G24, IF('Planungstool Heizlast'!$B$4="EU35L",Leistungsdaten!W24,IF('Planungstool Heizlast'!$B$4="EU08L",Leistungsdaten!C24,IF('Planungstool Heizlast'!$B$4="EU15L",O24,IF('Planungstool Heizlast'!$B$4="EU20L",S24,""))))))*$B$274</f>
        <v>29.01538723297412</v>
      </c>
      <c r="AC24" s="1">
        <f t="shared" si="1"/>
        <v>-3.1275217930962214</v>
      </c>
    </row>
    <row r="25" spans="1:29" x14ac:dyDescent="0.25">
      <c r="A25">
        <v>-16.542515795222499</v>
      </c>
      <c r="B25">
        <v>6.6478481697916001</v>
      </c>
      <c r="C25">
        <f>IF(A25&lt;'Planungstool Heizlast'!$B$8,'Planungstool Heizlast'!$B$21,IF(A25&gt;15,'Planungstool Heizlast'!$B$20,'Planungstool Heizlast'!$B$19/(15-'Planungstool Heizlast'!$B$8)*(15-Leistungsdaten!A25)+'Planungstool Heizlast'!$B$20))</f>
        <v>29.01538723297412</v>
      </c>
      <c r="E25">
        <v>-16.1159070385172</v>
      </c>
      <c r="F25">
        <v>8.0101002377910095</v>
      </c>
      <c r="G25">
        <f>IF(E25&lt;'Planungstool Heizlast'!$B$8,'Planungstool Heizlast'!$B$21,IF(E25&gt;15,'Planungstool Heizlast'!$B$20,'Planungstool Heizlast'!$B$19/(15-'Planungstool Heizlast'!$B$8)*(15-Leistungsdaten!E25)+'Planungstool Heizlast'!$B$20))</f>
        <v>29.01538723297412</v>
      </c>
      <c r="I25">
        <v>-15.106919580843201</v>
      </c>
      <c r="J25">
        <v>11.1624728056837</v>
      </c>
      <c r="K25">
        <f>IF(I25&lt;'Planungstool Heizlast'!$B$8,'Planungstool Heizlast'!$B$21,IF(I25&gt;15,'Planungstool Heizlast'!$B$20,'Planungstool Heizlast'!$B$19/(15-'Planungstool Heizlast'!$B$8)*(15-Leistungsdaten!I25)+'Planungstool Heizlast'!$B$20))</f>
        <v>29.01538723297412</v>
      </c>
      <c r="M25">
        <v>-15.579175135915101</v>
      </c>
      <c r="N25">
        <v>13.2736107520633</v>
      </c>
      <c r="O25">
        <f>IF(M25&lt;'Planungstool Heizlast'!$B$8,'Planungstool Heizlast'!$B$21,IF(M25&gt;15,'Planungstool Heizlast'!$B$20,'Planungstool Heizlast'!$B$19/(15-'Planungstool Heizlast'!$B$8)*(15-Leistungsdaten!M25)+'Planungstool Heizlast'!$B$20))</f>
        <v>29.01538723297412</v>
      </c>
      <c r="Q25">
        <v>-15.8237458441813</v>
      </c>
      <c r="R25">
        <v>17.442072652440501</v>
      </c>
      <c r="S25">
        <f>IF(Q25&lt;'Planungstool Heizlast'!$B$8,'Planungstool Heizlast'!$B$21,IF(Q25&gt;15,'Planungstool Heizlast'!$B$20,'Planungstool Heizlast'!$B$19/(15-'Planungstool Heizlast'!$B$8)*(15-Leistungsdaten!Q25)+'Planungstool Heizlast'!$B$20))</f>
        <v>29.01538723297412</v>
      </c>
      <c r="U25">
        <v>-16.226032196758201</v>
      </c>
      <c r="V25">
        <v>26.0333832313366</v>
      </c>
      <c r="W25">
        <f>IF(U25&lt;'Planungstool Heizlast'!$B$8,'Planungstool Heizlast'!$B$21,IF(U25&gt;15,'Planungstool Heizlast'!$B$20,'Planungstool Heizlast'!$B$19/(15-'Planungstool Heizlast'!$B$8)*(15-Leistungsdaten!U25)+'Planungstool Heizlast'!$B$20))</f>
        <v>29.01538723297412</v>
      </c>
      <c r="Z25" s="1">
        <f>IF('Planungstool Heizlast'!$B$4="EU13L",Leistungsdaten!I25,IF('Planungstool Heizlast'!$B$4="EU10L",E25,IF('Planungstool Heizlast'!$B$4="EU08L",A25,IF('Planungstool Heizlast'!$B$4="EU15L",M25,IF('Planungstool Heizlast'!$B$4="EU20L",Q25,IF('Planungstool Heizlast'!$B$4="EU35L",U25,""))))))</f>
        <v>-16.226032196758201</v>
      </c>
      <c r="AA25" s="1">
        <f>IF(OR('Planungstool Heizlast'!$B$9="Fußbodenheizung 35°C",'Planungstool Heizlast'!$B$9="Niedertemperaturheizkörper 45°C"),IF('Planungstool Heizlast'!$B$4="EU13L",Leistungsdaten!J25, IF('Planungstool Heizlast'!$B$4="EU35L",Leistungsdaten!V25,IF('Planungstool Heizlast'!$B$4="EU10L",Leistungsdaten!F25,IF('Planungstool Heizlast'!$B$4="EU08L",Leistungsdaten!B25,IF('Planungstool Heizlast'!$B$4="EU15L",N25,IF('Planungstool Heizlast'!$B$4="EU20L",R25,"")))))),IF('Planungstool Heizlast'!$B$4="EU13L",Leistungsdaten!J25, IF('Planungstool Heizlast'!$B$4="EU35L",Leistungsdaten!V25,IF('Planungstool Heizlast'!$B$4="EU10L",Leistungsdaten!F25,IF('Planungstool Heizlast'!$B$4="EU08L",Leistungsdaten!B25,IF('Planungstool Heizlast'!$B$4="EU15L",N25,IF('Planungstool Heizlast'!$B$4="EU20L",R25,""))))))*0.9)*'Planungstool Heizlast'!$B$5</f>
        <v>26.0333832313366</v>
      </c>
      <c r="AB25" s="1">
        <f>IF('Planungstool Heizlast'!$B$4="EU13L",Leistungsdaten!K25,IF('Planungstool Heizlast'!$B$4="EU10L",Leistungsdaten!G25, IF('Planungstool Heizlast'!$B$4="EU35L",Leistungsdaten!W25,IF('Planungstool Heizlast'!$B$4="EU08L",Leistungsdaten!C25,IF('Planungstool Heizlast'!$B$4="EU15L",O25,IF('Planungstool Heizlast'!$B$4="EU20L",S25,""))))))*$B$274</f>
        <v>29.01538723297412</v>
      </c>
      <c r="AC25" s="1">
        <f t="shared" si="1"/>
        <v>-2.9820040016375202</v>
      </c>
    </row>
    <row r="26" spans="1:29" x14ac:dyDescent="0.25">
      <c r="A26">
        <v>-16.3285014089032</v>
      </c>
      <c r="B26">
        <v>6.6865142840312899</v>
      </c>
      <c r="C26">
        <f>IF(A26&lt;'Planungstool Heizlast'!$B$8,'Planungstool Heizlast'!$B$21,IF(A26&gt;15,'Planungstool Heizlast'!$B$20,'Planungstool Heizlast'!$B$19/(15-'Planungstool Heizlast'!$B$8)*(15-Leistungsdaten!A26)+'Planungstool Heizlast'!$B$20))</f>
        <v>29.01538723297412</v>
      </c>
      <c r="E26">
        <v>-15.8969466594948</v>
      </c>
      <c r="F26">
        <v>8.0555918639045103</v>
      </c>
      <c r="G26">
        <f>IF(E26&lt;'Planungstool Heizlast'!$B$8,'Planungstool Heizlast'!$B$21,IF(E26&gt;15,'Planungstool Heizlast'!$B$20,'Planungstool Heizlast'!$B$19/(15-'Planungstool Heizlast'!$B$8)*(15-Leistungsdaten!E26)+'Planungstool Heizlast'!$B$20))</f>
        <v>29.01538723297412</v>
      </c>
      <c r="I26">
        <v>-14.869756838904699</v>
      </c>
      <c r="J26">
        <v>11.217235330967601</v>
      </c>
      <c r="K26">
        <f>IF(I26&lt;'Planungstool Heizlast'!$B$8,'Planungstool Heizlast'!$B$21,IF(I26&gt;15,'Planungstool Heizlast'!$B$20,'Planungstool Heizlast'!$B$19/(15-'Planungstool Heizlast'!$B$8)*(15-Leistungsdaten!I26)+'Planungstool Heizlast'!$B$20))</f>
        <v>29.01538723297412</v>
      </c>
      <c r="M26">
        <v>-15.337901397039101</v>
      </c>
      <c r="N26">
        <v>13.336668981262299</v>
      </c>
      <c r="O26">
        <f>IF(M26&lt;'Planungstool Heizlast'!$B$8,'Planungstool Heizlast'!$B$21,IF(M26&gt;15,'Planungstool Heizlast'!$B$20,'Planungstool Heizlast'!$B$19/(15-'Planungstool Heizlast'!$B$8)*(15-Leistungsdaten!M26)+'Planungstool Heizlast'!$B$20))</f>
        <v>29.01538723297412</v>
      </c>
      <c r="Q26">
        <v>-15.6021156424508</v>
      </c>
      <c r="R26">
        <v>17.538531087474801</v>
      </c>
      <c r="S26">
        <f>IF(Q26&lt;'Planungstool Heizlast'!$B$8,'Planungstool Heizlast'!$B$21,IF(Q26&gt;15,'Planungstool Heizlast'!$B$20,'Planungstool Heizlast'!$B$19/(15-'Planungstool Heizlast'!$B$8)*(15-Leistungsdaten!Q26)+'Planungstool Heizlast'!$B$20))</f>
        <v>29.01538723297412</v>
      </c>
      <c r="U26">
        <v>-16.002809110356502</v>
      </c>
      <c r="V26">
        <v>26.245273527193401</v>
      </c>
      <c r="W26">
        <f>IF(U26&lt;'Planungstool Heizlast'!$B$8,'Planungstool Heizlast'!$B$21,IF(U26&gt;15,'Planungstool Heizlast'!$B$20,'Planungstool Heizlast'!$B$19/(15-'Planungstool Heizlast'!$B$8)*(15-Leistungsdaten!U26)+'Planungstool Heizlast'!$B$20))</f>
        <v>29.01538723297412</v>
      </c>
      <c r="Z26" s="1">
        <f>IF('Planungstool Heizlast'!$B$4="EU13L",Leistungsdaten!I26,IF('Planungstool Heizlast'!$B$4="EU10L",E26,IF('Planungstool Heizlast'!$B$4="EU08L",A26,IF('Planungstool Heizlast'!$B$4="EU15L",M26,IF('Planungstool Heizlast'!$B$4="EU20L",Q26,IF('Planungstool Heizlast'!$B$4="EU35L",U26,""))))))</f>
        <v>-16.002809110356502</v>
      </c>
      <c r="AA26" s="1">
        <f>IF(OR('Planungstool Heizlast'!$B$9="Fußbodenheizung 35°C",'Planungstool Heizlast'!$B$9="Niedertemperaturheizkörper 45°C"),IF('Planungstool Heizlast'!$B$4="EU13L",Leistungsdaten!J26, IF('Planungstool Heizlast'!$B$4="EU35L",Leistungsdaten!V26,IF('Planungstool Heizlast'!$B$4="EU10L",Leistungsdaten!F26,IF('Planungstool Heizlast'!$B$4="EU08L",Leistungsdaten!B26,IF('Planungstool Heizlast'!$B$4="EU15L",N26,IF('Planungstool Heizlast'!$B$4="EU20L",R26,"")))))),IF('Planungstool Heizlast'!$B$4="EU13L",Leistungsdaten!J26, IF('Planungstool Heizlast'!$B$4="EU35L",Leistungsdaten!V26,IF('Planungstool Heizlast'!$B$4="EU10L",Leistungsdaten!F26,IF('Planungstool Heizlast'!$B$4="EU08L",Leistungsdaten!B26,IF('Planungstool Heizlast'!$B$4="EU15L",N26,IF('Planungstool Heizlast'!$B$4="EU20L",R26,""))))))*0.9)*'Planungstool Heizlast'!$B$5</f>
        <v>26.245273527193401</v>
      </c>
      <c r="AB26" s="1">
        <f>IF('Planungstool Heizlast'!$B$4="EU13L",Leistungsdaten!K26,IF('Planungstool Heizlast'!$B$4="EU10L",Leistungsdaten!G26, IF('Planungstool Heizlast'!$B$4="EU35L",Leistungsdaten!W26,IF('Planungstool Heizlast'!$B$4="EU08L",Leistungsdaten!C26,IF('Planungstool Heizlast'!$B$4="EU15L",O26,IF('Planungstool Heizlast'!$B$4="EU20L",S26,""))))))*$B$274</f>
        <v>29.01538723297412</v>
      </c>
      <c r="AC26" s="1">
        <f t="shared" si="1"/>
        <v>-2.7701137057807195</v>
      </c>
    </row>
    <row r="27" spans="1:29" x14ac:dyDescent="0.25">
      <c r="A27">
        <v>-16.114344533426401</v>
      </c>
      <c r="B27">
        <v>6.7253308759656596</v>
      </c>
      <c r="C27">
        <f>IF(A27&lt;'Planungstool Heizlast'!$B$8,'Planungstool Heizlast'!$B$21,IF(A27&gt;15,'Planungstool Heizlast'!$B$20,'Planungstool Heizlast'!$B$19/(15-'Planungstool Heizlast'!$B$8)*(15-Leistungsdaten!A27)+'Planungstool Heizlast'!$B$20))</f>
        <v>29.01538723297412</v>
      </c>
      <c r="E27">
        <v>-15.677904956009</v>
      </c>
      <c r="F27">
        <v>8.1010420762228996</v>
      </c>
      <c r="G27">
        <f>IF(E27&lt;'Planungstool Heizlast'!$B$8,'Planungstool Heizlast'!$B$21,IF(E27&gt;15,'Planungstool Heizlast'!$B$20,'Planungstool Heizlast'!$B$19/(15-'Planungstool Heizlast'!$B$8)*(15-Leistungsdaten!E27)+'Planungstool Heizlast'!$B$20))</f>
        <v>29.01538723297412</v>
      </c>
      <c r="I27">
        <v>-14.632465324245899</v>
      </c>
      <c r="J27">
        <v>11.271891948514901</v>
      </c>
      <c r="K27">
        <f>IF(I27&lt;'Planungstool Heizlast'!$B$8,'Planungstool Heizlast'!$B$21,IF(I27&gt;15,'Planungstool Heizlast'!$B$20,'Planungstool Heizlast'!$B$19/(15-'Planungstool Heizlast'!$B$8)*(15-Leistungsdaten!I27)+'Planungstool Heizlast'!$B$20))</f>
        <v>29.01538723297412</v>
      </c>
      <c r="M27">
        <v>-15.096357490744699</v>
      </c>
      <c r="N27">
        <v>13.3996216259596</v>
      </c>
      <c r="O27">
        <f>IF(M27&lt;'Planungstool Heizlast'!$B$8,'Planungstool Heizlast'!$B$21,IF(M27&gt;15,'Planungstool Heizlast'!$B$20,'Planungstool Heizlast'!$B$19/(15-'Planungstool Heizlast'!$B$8)*(15-Leistungsdaten!M27)+'Planungstool Heizlast'!$B$20))</f>
        <v>29.01538723297412</v>
      </c>
      <c r="Q27">
        <v>-15.3803035320957</v>
      </c>
      <c r="R27">
        <v>17.635263932557301</v>
      </c>
      <c r="S27">
        <f>IF(Q27&lt;'Planungstool Heizlast'!$B$8,'Planungstool Heizlast'!$B$21,IF(Q27&gt;15,'Planungstool Heizlast'!$B$20,'Planungstool Heizlast'!$B$19/(15-'Planungstool Heizlast'!$B$8)*(15-Leistungsdaten!Q27)+'Planungstool Heizlast'!$B$20))</f>
        <v>29.01538723297412</v>
      </c>
      <c r="U27">
        <v>-15.779336662863599</v>
      </c>
      <c r="V27">
        <v>26.458071290121602</v>
      </c>
      <c r="W27">
        <f>IF(U27&lt;'Planungstool Heizlast'!$B$8,'Planungstool Heizlast'!$B$21,IF(U27&gt;15,'Planungstool Heizlast'!$B$20,'Planungstool Heizlast'!$B$19/(15-'Planungstool Heizlast'!$B$8)*(15-Leistungsdaten!U27)+'Planungstool Heizlast'!$B$20))</f>
        <v>29.01538723297412</v>
      </c>
      <c r="Z27" s="1">
        <f>IF('Planungstool Heizlast'!$B$4="EU13L",Leistungsdaten!I27,IF('Planungstool Heizlast'!$B$4="EU10L",E27,IF('Planungstool Heizlast'!$B$4="EU08L",A27,IF('Planungstool Heizlast'!$B$4="EU15L",M27,IF('Planungstool Heizlast'!$B$4="EU20L",Q27,IF('Planungstool Heizlast'!$B$4="EU35L",U27,""))))))</f>
        <v>-15.779336662863599</v>
      </c>
      <c r="AA27" s="1">
        <f>IF(OR('Planungstool Heizlast'!$B$9="Fußbodenheizung 35°C",'Planungstool Heizlast'!$B$9="Niedertemperaturheizkörper 45°C"),IF('Planungstool Heizlast'!$B$4="EU13L",Leistungsdaten!J27, IF('Planungstool Heizlast'!$B$4="EU35L",Leistungsdaten!V27,IF('Planungstool Heizlast'!$B$4="EU10L",Leistungsdaten!F27,IF('Planungstool Heizlast'!$B$4="EU08L",Leistungsdaten!B27,IF('Planungstool Heizlast'!$B$4="EU15L",N27,IF('Planungstool Heizlast'!$B$4="EU20L",R27,"")))))),IF('Planungstool Heizlast'!$B$4="EU13L",Leistungsdaten!J27, IF('Planungstool Heizlast'!$B$4="EU35L",Leistungsdaten!V27,IF('Planungstool Heizlast'!$B$4="EU10L",Leistungsdaten!F27,IF('Planungstool Heizlast'!$B$4="EU08L",Leistungsdaten!B27,IF('Planungstool Heizlast'!$B$4="EU15L",N27,IF('Planungstool Heizlast'!$B$4="EU20L",R27,""))))))*0.9)*'Planungstool Heizlast'!$B$5</f>
        <v>26.458071290121602</v>
      </c>
      <c r="AB27" s="1">
        <f>IF('Planungstool Heizlast'!$B$4="EU13L",Leistungsdaten!K27,IF('Planungstool Heizlast'!$B$4="EU10L",Leistungsdaten!G27, IF('Planungstool Heizlast'!$B$4="EU35L",Leistungsdaten!W27,IF('Planungstool Heizlast'!$B$4="EU08L",Leistungsdaten!C27,IF('Planungstool Heizlast'!$B$4="EU15L",O27,IF('Planungstool Heizlast'!$B$4="EU20L",S27,""))))))*$B$274</f>
        <v>29.01538723297412</v>
      </c>
      <c r="AC27" s="1">
        <f t="shared" si="1"/>
        <v>-2.5573159428525187</v>
      </c>
    </row>
    <row r="28" spans="1:29" x14ac:dyDescent="0.25">
      <c r="A28">
        <v>-15.9000457707713</v>
      </c>
      <c r="B28">
        <v>6.7642942549694203</v>
      </c>
      <c r="C28">
        <f>IF(A28&lt;'Planungstool Heizlast'!$B$8,'Planungstool Heizlast'!$B$21,IF(A28&gt;15,'Planungstool Heizlast'!$B$20,'Planungstool Heizlast'!$B$19/(15-'Planungstool Heizlast'!$B$8)*(15-Leistungsdaten!A28)+'Planungstool Heizlast'!$B$20))</f>
        <v>29.01538723297412</v>
      </c>
      <c r="E28">
        <v>-15.4587821658516</v>
      </c>
      <c r="F28">
        <v>8.1464494941675998</v>
      </c>
      <c r="G28">
        <f>IF(E28&lt;'Planungstool Heizlast'!$B$8,'Planungstool Heizlast'!$B$21,IF(E28&gt;15,'Planungstool Heizlast'!$B$20,'Planungstool Heizlast'!$B$19/(15-'Planungstool Heizlast'!$B$8)*(15-Leistungsdaten!E28)+'Planungstool Heizlast'!$B$20))</f>
        <v>29.01538723297412</v>
      </c>
      <c r="I28">
        <v>-14.395045999325299</v>
      </c>
      <c r="J28">
        <v>11.3264336408596</v>
      </c>
      <c r="K28">
        <f>IF(I28&lt;'Planungstool Heizlast'!$B$8,'Planungstool Heizlast'!$B$21,IF(I28&gt;15,'Planungstool Heizlast'!$B$20,'Planungstool Heizlast'!$B$19/(15-'Planungstool Heizlast'!$B$8)*(15-Leistungsdaten!I28)+'Planungstool Heizlast'!$B$20))</f>
        <v>29.01538723297412</v>
      </c>
      <c r="M28">
        <v>-14.854542537913</v>
      </c>
      <c r="N28">
        <v>13.4624511394926</v>
      </c>
      <c r="O28">
        <f>IF(M28&lt;'Planungstool Heizlast'!$B$8,'Planungstool Heizlast'!$B$21,IF(M28&gt;15,'Planungstool Heizlast'!$B$20,'Planungstool Heizlast'!$B$19/(15-'Planungstool Heizlast'!$B$8)*(15-Leistungsdaten!M28)+'Planungstool Heizlast'!$B$20))</f>
        <v>29.01538723297412</v>
      </c>
      <c r="Q28">
        <v>-15.158309343135301</v>
      </c>
      <c r="R28">
        <v>17.732263256632699</v>
      </c>
      <c r="S28">
        <f>IF(Q28&lt;'Planungstool Heizlast'!$B$8,'Planungstool Heizlast'!$B$21,IF(Q28&gt;15,'Planungstool Heizlast'!$B$20,'Planungstool Heizlast'!$B$19/(15-'Planungstool Heizlast'!$B$8)*(15-Leistungsdaten!Q28)+'Planungstool Heizlast'!$B$20))</f>
        <v>29.01538723297412</v>
      </c>
      <c r="U28">
        <v>-15.5556153011766</v>
      </c>
      <c r="V28">
        <v>26.671761284426399</v>
      </c>
      <c r="W28">
        <f>IF(U28&lt;'Planungstool Heizlast'!$B$8,'Planungstool Heizlast'!$B$21,IF(U28&gt;15,'Planungstool Heizlast'!$B$20,'Planungstool Heizlast'!$B$19/(15-'Planungstool Heizlast'!$B$8)*(15-Leistungsdaten!U28)+'Planungstool Heizlast'!$B$20))</f>
        <v>29.01538723297412</v>
      </c>
      <c r="Z28" s="1">
        <f>IF('Planungstool Heizlast'!$B$4="EU13L",Leistungsdaten!I28,IF('Planungstool Heizlast'!$B$4="EU10L",E28,IF('Planungstool Heizlast'!$B$4="EU08L",A28,IF('Planungstool Heizlast'!$B$4="EU15L",M28,IF('Planungstool Heizlast'!$B$4="EU20L",Q28,IF('Planungstool Heizlast'!$B$4="EU35L",U28,""))))))</f>
        <v>-15.5556153011766</v>
      </c>
      <c r="AA28" s="1">
        <f>IF(OR('Planungstool Heizlast'!$B$9="Fußbodenheizung 35°C",'Planungstool Heizlast'!$B$9="Niedertemperaturheizkörper 45°C"),IF('Planungstool Heizlast'!$B$4="EU13L",Leistungsdaten!J28, IF('Planungstool Heizlast'!$B$4="EU35L",Leistungsdaten!V28,IF('Planungstool Heizlast'!$B$4="EU10L",Leistungsdaten!F28,IF('Planungstool Heizlast'!$B$4="EU08L",Leistungsdaten!B28,IF('Planungstool Heizlast'!$B$4="EU15L",N28,IF('Planungstool Heizlast'!$B$4="EU20L",R28,"")))))),IF('Planungstool Heizlast'!$B$4="EU13L",Leistungsdaten!J28, IF('Planungstool Heizlast'!$B$4="EU35L",Leistungsdaten!V28,IF('Planungstool Heizlast'!$B$4="EU10L",Leistungsdaten!F28,IF('Planungstool Heizlast'!$B$4="EU08L",Leistungsdaten!B28,IF('Planungstool Heizlast'!$B$4="EU15L",N28,IF('Planungstool Heizlast'!$B$4="EU20L",R28,""))))))*0.9)*'Planungstool Heizlast'!$B$5</f>
        <v>26.671761284426399</v>
      </c>
      <c r="AB28" s="1">
        <f>IF('Planungstool Heizlast'!$B$4="EU13L",Leistungsdaten!K28,IF('Planungstool Heizlast'!$B$4="EU10L",Leistungsdaten!G28, IF('Planungstool Heizlast'!$B$4="EU35L",Leistungsdaten!W28,IF('Planungstool Heizlast'!$B$4="EU08L",Leistungsdaten!C28,IF('Planungstool Heizlast'!$B$4="EU15L",O28,IF('Planungstool Heizlast'!$B$4="EU20L",S28,""))))))*$B$274</f>
        <v>29.01538723297412</v>
      </c>
      <c r="AC28" s="1">
        <f t="shared" si="1"/>
        <v>-2.3436259485477215</v>
      </c>
    </row>
    <row r="29" spans="1:29" x14ac:dyDescent="0.25">
      <c r="A29">
        <v>-15.6856057397875</v>
      </c>
      <c r="B29">
        <v>6.8034006835390999</v>
      </c>
      <c r="C29">
        <f>IF(A29&lt;'Planungstool Heizlast'!$B$8,'Planungstool Heizlast'!$B$21,IF(A29&gt;15,'Planungstool Heizlast'!$B$20,'Planungstool Heizlast'!$B$19/(15-'Planungstool Heizlast'!$B$8)*(15-Leistungsdaten!A29)+'Planungstool Heizlast'!$B$20))</f>
        <v>29.01538723297412</v>
      </c>
      <c r="E29">
        <v>-15.2395785142355</v>
      </c>
      <c r="F29">
        <v>8.1918126805293099</v>
      </c>
      <c r="G29">
        <f>IF(E29&lt;'Planungstool Heizlast'!$B$8,'Planungstool Heizlast'!$B$21,IF(E29&gt;15,'Planungstool Heizlast'!$B$20,'Planungstool Heizlast'!$B$19/(15-'Planungstool Heizlast'!$B$8)*(15-Leistungsdaten!E29)+'Planungstool Heizlast'!$B$20))</f>
        <v>29.01538723297412</v>
      </c>
      <c r="I29">
        <v>-14.1574998327008</v>
      </c>
      <c r="J29">
        <v>11.380851190364099</v>
      </c>
      <c r="K29">
        <f>IF(I29&lt;'Planungstool Heizlast'!$B$8,'Planungstool Heizlast'!$B$21,IF(I29&gt;15,'Planungstool Heizlast'!$B$20,'Planungstool Heizlast'!$B$19/(15-'Planungstool Heizlast'!$B$8)*(15-Leistungsdaten!I29)+'Planungstool Heizlast'!$B$20))</f>
        <v>29.01538723297412</v>
      </c>
      <c r="M29">
        <v>-14.6124556594252</v>
      </c>
      <c r="N29">
        <v>13.525139380239001</v>
      </c>
      <c r="O29">
        <f>IF(M29&lt;'Planungstool Heizlast'!$B$8,'Planungstool Heizlast'!$B$21,IF(M29&gt;15,'Planungstool Heizlast'!$B$20,'Planungstool Heizlast'!$B$19/(15-'Planungstool Heizlast'!$B$8)*(15-Leistungsdaten!M29)+'Planungstool Heizlast'!$B$20))</f>
        <v>29.01538723297412</v>
      </c>
      <c r="Q29">
        <v>-14.936132907408901</v>
      </c>
      <c r="R29">
        <v>17.829520911177099</v>
      </c>
      <c r="S29">
        <f>IF(Q29&lt;'Planungstool Heizlast'!$B$8,'Planungstool Heizlast'!$B$21,IF(Q29&gt;15,'Planungstool Heizlast'!$B$20,'Planungstool Heizlast'!$B$19/(15-'Planungstool Heizlast'!$B$8)*(15-Leistungsdaten!Q29)+'Planungstool Heizlast'!$B$20))</f>
        <v>29.01538723297412</v>
      </c>
      <c r="U29">
        <v>-15.3316455018212</v>
      </c>
      <c r="V29">
        <v>26.886327781962699</v>
      </c>
      <c r="W29">
        <f>IF(U29&lt;'Planungstool Heizlast'!$B$8,'Planungstool Heizlast'!$B$21,IF(U29&gt;15,'Planungstool Heizlast'!$B$20,'Planungstool Heizlast'!$B$19/(15-'Planungstool Heizlast'!$B$8)*(15-Leistungsdaten!U29)+'Planungstool Heizlast'!$B$20))</f>
        <v>29.01538723297412</v>
      </c>
      <c r="Z29" s="1">
        <f>IF('Planungstool Heizlast'!$B$4="EU13L",Leistungsdaten!I29,IF('Planungstool Heizlast'!$B$4="EU10L",E29,IF('Planungstool Heizlast'!$B$4="EU08L",A29,IF('Planungstool Heizlast'!$B$4="EU15L",M29,IF('Planungstool Heizlast'!$B$4="EU20L",Q29,IF('Planungstool Heizlast'!$B$4="EU35L",U29,""))))))</f>
        <v>-15.3316455018212</v>
      </c>
      <c r="AA29" s="1">
        <f>IF(OR('Planungstool Heizlast'!$B$9="Fußbodenheizung 35°C",'Planungstool Heizlast'!$B$9="Niedertemperaturheizkörper 45°C"),IF('Planungstool Heizlast'!$B$4="EU13L",Leistungsdaten!J29, IF('Planungstool Heizlast'!$B$4="EU35L",Leistungsdaten!V29,IF('Planungstool Heizlast'!$B$4="EU10L",Leistungsdaten!F29,IF('Planungstool Heizlast'!$B$4="EU08L",Leistungsdaten!B29,IF('Planungstool Heizlast'!$B$4="EU15L",N29,IF('Planungstool Heizlast'!$B$4="EU20L",R29,"")))))),IF('Planungstool Heizlast'!$B$4="EU13L",Leistungsdaten!J29, IF('Planungstool Heizlast'!$B$4="EU35L",Leistungsdaten!V29,IF('Planungstool Heizlast'!$B$4="EU10L",Leistungsdaten!F29,IF('Planungstool Heizlast'!$B$4="EU08L",Leistungsdaten!B29,IF('Planungstool Heizlast'!$B$4="EU15L",N29,IF('Planungstool Heizlast'!$B$4="EU20L",R29,""))))))*0.9)*'Planungstool Heizlast'!$B$5</f>
        <v>26.886327781962699</v>
      </c>
      <c r="AB29" s="1">
        <f>IF('Planungstool Heizlast'!$B$4="EU13L",Leistungsdaten!K29,IF('Planungstool Heizlast'!$B$4="EU10L",Leistungsdaten!G29, IF('Planungstool Heizlast'!$B$4="EU35L",Leistungsdaten!W29,IF('Planungstool Heizlast'!$B$4="EU08L",Leistungsdaten!C29,IF('Planungstool Heizlast'!$B$4="EU15L",O29,IF('Planungstool Heizlast'!$B$4="EU20L",S29,""))))))*$B$274</f>
        <v>29.01538723297412</v>
      </c>
      <c r="AC29" s="1">
        <f t="shared" si="1"/>
        <v>-2.1290594510114218</v>
      </c>
    </row>
    <row r="30" spans="1:29" x14ac:dyDescent="0.25">
      <c r="A30">
        <v>-15.4710250757074</v>
      </c>
      <c r="B30">
        <v>6.8426463765256003</v>
      </c>
      <c r="C30">
        <f>IF(A30&lt;'Planungstool Heizlast'!$B$8,'Planungstool Heizlast'!$B$21,IF(A30&gt;15,'Planungstool Heizlast'!$B$20,'Planungstool Heizlast'!$B$19/(15-'Planungstool Heizlast'!$B$8)*(15-Leistungsdaten!A30)+'Planungstool Heizlast'!$B$20))</f>
        <v>29.01538723297412</v>
      </c>
      <c r="E30">
        <v>-15.020294214368899</v>
      </c>
      <c r="F30">
        <v>8.2371301405322708</v>
      </c>
      <c r="G30">
        <f>IF(E30&lt;'Planungstool Heizlast'!$B$8,'Planungstool Heizlast'!$B$21,IF(E30&gt;15,'Planungstool Heizlast'!$B$20,'Planungstool Heizlast'!$B$19/(15-'Planungstool Heizlast'!$B$8)*(15-Leistungsdaten!E30)+'Planungstool Heizlast'!$B$20))</f>
        <v>29.01538723297412</v>
      </c>
      <c r="I30">
        <v>-13.9198277990302</v>
      </c>
      <c r="J30">
        <v>11.4351351747372</v>
      </c>
      <c r="K30">
        <f>IF(I30&lt;'Planungstool Heizlast'!$B$8,'Planungstool Heizlast'!$B$21,IF(I30&gt;15,'Planungstool Heizlast'!$B$20,'Planungstool Heizlast'!$B$19/(15-'Planungstool Heizlast'!$B$8)*(15-Leistungsdaten!I30)+'Planungstool Heizlast'!$B$20))</f>
        <v>29.01538723297412</v>
      </c>
      <c r="M30">
        <v>-14.3700959761623</v>
      </c>
      <c r="N30">
        <v>13.587667593280701</v>
      </c>
      <c r="O30">
        <f>IF(M30&lt;'Planungstool Heizlast'!$B$8,'Planungstool Heizlast'!$B$21,IF(M30&gt;15,'Planungstool Heizlast'!$B$20,'Planungstool Heizlast'!$B$19/(15-'Planungstool Heizlast'!$B$8)*(15-Leistungsdaten!M30)+'Planungstool Heizlast'!$B$20))</f>
        <v>29.01538723297412</v>
      </c>
      <c r="Q30">
        <v>-14.713774058453399</v>
      </c>
      <c r="R30">
        <v>17.927028525014698</v>
      </c>
      <c r="S30">
        <f>IF(Q30&lt;'Planungstool Heizlast'!$B$8,'Planungstool Heizlast'!$B$21,IF(Q30&gt;15,'Planungstool Heizlast'!$B$20,'Planungstool Heizlast'!$B$19/(15-'Planungstool Heizlast'!$B$8)*(15-Leistungsdaten!Q30)+'Planungstool Heizlast'!$B$20))</f>
        <v>29.01538723297412</v>
      </c>
      <c r="U30">
        <v>-15.107427770923</v>
      </c>
      <c r="V30">
        <v>27.101754554387099</v>
      </c>
      <c r="W30">
        <f>IF(U30&lt;'Planungstool Heizlast'!$B$8,'Planungstool Heizlast'!$B$21,IF(U30&gt;15,'Planungstool Heizlast'!$B$20,'Planungstool Heizlast'!$B$19/(15-'Planungstool Heizlast'!$B$8)*(15-Leistungsdaten!U30)+'Planungstool Heizlast'!$B$20))</f>
        <v>29.01538723297412</v>
      </c>
      <c r="Z30" s="1">
        <f>IF('Planungstool Heizlast'!$B$4="EU13L",Leistungsdaten!I30,IF('Planungstool Heizlast'!$B$4="EU10L",E30,IF('Planungstool Heizlast'!$B$4="EU08L",A30,IF('Planungstool Heizlast'!$B$4="EU15L",M30,IF('Planungstool Heizlast'!$B$4="EU20L",Q30,IF('Planungstool Heizlast'!$B$4="EU35L",U30,""))))))</f>
        <v>-15.107427770923</v>
      </c>
      <c r="AA30" s="1">
        <f>IF(OR('Planungstool Heizlast'!$B$9="Fußbodenheizung 35°C",'Planungstool Heizlast'!$B$9="Niedertemperaturheizkörper 45°C"),IF('Planungstool Heizlast'!$B$4="EU13L",Leistungsdaten!J30, IF('Planungstool Heizlast'!$B$4="EU35L",Leistungsdaten!V30,IF('Planungstool Heizlast'!$B$4="EU10L",Leistungsdaten!F30,IF('Planungstool Heizlast'!$B$4="EU08L",Leistungsdaten!B30,IF('Planungstool Heizlast'!$B$4="EU15L",N30,IF('Planungstool Heizlast'!$B$4="EU20L",R30,"")))))),IF('Planungstool Heizlast'!$B$4="EU13L",Leistungsdaten!J30, IF('Planungstool Heizlast'!$B$4="EU35L",Leistungsdaten!V30,IF('Planungstool Heizlast'!$B$4="EU10L",Leistungsdaten!F30,IF('Planungstool Heizlast'!$B$4="EU08L",Leistungsdaten!B30,IF('Planungstool Heizlast'!$B$4="EU15L",N30,IF('Planungstool Heizlast'!$B$4="EU20L",R30,""))))))*0.9)*'Planungstool Heizlast'!$B$5</f>
        <v>27.101754554387099</v>
      </c>
      <c r="AB30" s="1">
        <f>IF('Planungstool Heizlast'!$B$4="EU13L",Leistungsdaten!K30,IF('Planungstool Heizlast'!$B$4="EU10L",Leistungsdaten!G30, IF('Planungstool Heizlast'!$B$4="EU35L",Leistungsdaten!W30,IF('Planungstool Heizlast'!$B$4="EU08L",Leistungsdaten!C30,IF('Planungstool Heizlast'!$B$4="EU15L",O30,IF('Planungstool Heizlast'!$B$4="EU20L",S30,""))))))*$B$274</f>
        <v>29.01538723297412</v>
      </c>
      <c r="AC30" s="1">
        <f t="shared" si="1"/>
        <v>-1.913632678587021</v>
      </c>
    </row>
    <row r="31" spans="1:29" x14ac:dyDescent="0.25">
      <c r="A31">
        <v>-15.256304429666701</v>
      </c>
      <c r="B31">
        <v>6.8820275003528497</v>
      </c>
      <c r="C31">
        <f>IF(A31&lt;'Planungstool Heizlast'!$B$8,'Planungstool Heizlast'!$B$21,IF(A31&gt;15,'Planungstool Heizlast'!$B$20,'Planungstool Heizlast'!$B$19/(15-'Planungstool Heizlast'!$B$8)*(15-Leistungsdaten!A31)+'Planungstool Heizlast'!$B$20))</f>
        <v>29.01538723297412</v>
      </c>
      <c r="E31">
        <v>-14.8009294680071</v>
      </c>
      <c r="F31">
        <v>8.2824003208796899</v>
      </c>
      <c r="G31">
        <f>IF(E31&lt;'Planungstool Heizlast'!$B$8,'Planungstool Heizlast'!$B$21,IF(E31&gt;15,'Planungstool Heizlast'!$B$20,'Planungstool Heizlast'!$B$19/(15-'Planungstool Heizlast'!$B$8)*(15-Leistungsdaten!E31)+'Planungstool Heizlast'!$B$20))</f>
        <v>29.01538723297412</v>
      </c>
      <c r="I31">
        <v>-13.682030879070901</v>
      </c>
      <c r="J31">
        <v>11.489275962455901</v>
      </c>
      <c r="K31">
        <f>IF(I31&lt;'Planungstool Heizlast'!$B$8,'Planungstool Heizlast'!$B$21,IF(I31&gt;15,'Planungstool Heizlast'!$B$20,'Planungstool Heizlast'!$B$19/(15-'Planungstool Heizlast'!$B$8)*(15-Leistungsdaten!I31)+'Planungstool Heizlast'!$B$20))</f>
        <v>29.01538723297412</v>
      </c>
      <c r="M31">
        <v>-14.1274626090054</v>
      </c>
      <c r="N31">
        <v>13.6500163915037</v>
      </c>
      <c r="O31">
        <f>IF(M31&lt;'Planungstool Heizlast'!$B$8,'Planungstool Heizlast'!$B$21,IF(M31&gt;15,'Planungstool Heizlast'!$B$20,'Planungstool Heizlast'!$B$19/(15-'Planungstool Heizlast'!$B$8)*(15-Leistungsdaten!M31)+'Planungstool Heizlast'!$B$20))</f>
        <v>29.01538723297412</v>
      </c>
      <c r="Q31">
        <v>-14.491232631386</v>
      </c>
      <c r="R31">
        <v>18.024777499007499</v>
      </c>
      <c r="S31">
        <f>IF(Q31&lt;'Planungstool Heizlast'!$B$8,'Planungstool Heizlast'!$B$21,IF(Q31&gt;15,'Planungstool Heizlast'!$B$20,'Planungstool Heizlast'!$B$19/(15-'Planungstool Heizlast'!$B$8)*(15-Leistungsdaten!Q31)+'Planungstool Heizlast'!$B$20))</f>
        <v>29.01538723297412</v>
      </c>
      <c r="U31">
        <v>-14.882962644191499</v>
      </c>
      <c r="V31">
        <v>27.3180248652993</v>
      </c>
      <c r="W31">
        <f>IF(U31&lt;'Planungstool Heizlast'!$B$8,'Planungstool Heizlast'!$B$21,IF(U31&gt;15,'Planungstool Heizlast'!$B$20,'Planungstool Heizlast'!$B$19/(15-'Planungstool Heizlast'!$B$8)*(15-Leistungsdaten!U31)+'Planungstool Heizlast'!$B$20))</f>
        <v>29.01538723297412</v>
      </c>
      <c r="Z31" s="1">
        <f>IF('Planungstool Heizlast'!$B$4="EU13L",Leistungsdaten!I31,IF('Planungstool Heizlast'!$B$4="EU10L",E31,IF('Planungstool Heizlast'!$B$4="EU08L",A31,IF('Planungstool Heizlast'!$B$4="EU15L",M31,IF('Planungstool Heizlast'!$B$4="EU20L",Q31,IF('Planungstool Heizlast'!$B$4="EU35L",U31,""))))))</f>
        <v>-14.882962644191499</v>
      </c>
      <c r="AA31" s="1">
        <f>IF(OR('Planungstool Heizlast'!$B$9="Fußbodenheizung 35°C",'Planungstool Heizlast'!$B$9="Niedertemperaturheizkörper 45°C"),IF('Planungstool Heizlast'!$B$4="EU13L",Leistungsdaten!J31, IF('Planungstool Heizlast'!$B$4="EU35L",Leistungsdaten!V31,IF('Planungstool Heizlast'!$B$4="EU10L",Leistungsdaten!F31,IF('Planungstool Heizlast'!$B$4="EU08L",Leistungsdaten!B31,IF('Planungstool Heizlast'!$B$4="EU15L",N31,IF('Planungstool Heizlast'!$B$4="EU20L",R31,"")))))),IF('Planungstool Heizlast'!$B$4="EU13L",Leistungsdaten!J31, IF('Planungstool Heizlast'!$B$4="EU35L",Leistungsdaten!V31,IF('Planungstool Heizlast'!$B$4="EU10L",Leistungsdaten!F31,IF('Planungstool Heizlast'!$B$4="EU08L",Leistungsdaten!B31,IF('Planungstool Heizlast'!$B$4="EU15L",N31,IF('Planungstool Heizlast'!$B$4="EU20L",R31,""))))))*0.9)*'Planungstool Heizlast'!$B$5</f>
        <v>27.3180248652993</v>
      </c>
      <c r="AB31" s="1">
        <f>IF('Planungstool Heizlast'!$B$4="EU13L",Leistungsdaten!K31,IF('Planungstool Heizlast'!$B$4="EU10L",Leistungsdaten!G31, IF('Planungstool Heizlast'!$B$4="EU35L",Leistungsdaten!W31,IF('Planungstool Heizlast'!$B$4="EU08L",Leistungsdaten!C31,IF('Planungstool Heizlast'!$B$4="EU15L",O31,IF('Planungstool Heizlast'!$B$4="EU20L",S31,""))))))*$B$274</f>
        <v>29.01538723297412</v>
      </c>
      <c r="AC31" s="1">
        <f t="shared" si="1"/>
        <v>-1.6973623676748204</v>
      </c>
    </row>
    <row r="32" spans="1:29" x14ac:dyDescent="0.25">
      <c r="A32">
        <v>-15.0414444682336</v>
      </c>
      <c r="B32">
        <v>6.9215401722225298</v>
      </c>
      <c r="C32">
        <f>IF(A32&lt;'Planungstool Heizlast'!$B$8,'Planungstool Heizlast'!$B$21,IF(A32&gt;15,'Planungstool Heizlast'!$B$20,'Planungstool Heizlast'!$B$19/(15-'Planungstool Heizlast'!$B$8)*(15-Leistungsdaten!A32)+'Planungstool Heizlast'!$B$20))</f>
        <v>29.01538723297412</v>
      </c>
      <c r="E32">
        <v>-14.581484465984801</v>
      </c>
      <c r="F32">
        <v>8.3276216087796904</v>
      </c>
      <c r="G32">
        <f>IF(E32&lt;'Planungstool Heizlast'!$B$8,'Planungstool Heizlast'!$B$21,IF(E32&gt;15,'Planungstool Heizlast'!$B$20,'Planungstool Heizlast'!$B$19/(15-'Planungstool Heizlast'!$B$8)*(15-Leistungsdaten!E32)+'Planungstool Heizlast'!$B$20))</f>
        <v>29.01538723297412</v>
      </c>
      <c r="I32">
        <v>-13.4441100596799</v>
      </c>
      <c r="J32">
        <v>11.543263708089899</v>
      </c>
      <c r="K32">
        <f>IF(I32&lt;'Planungstool Heizlast'!$B$8,'Planungstool Heizlast'!$B$21,IF(I32&gt;15,'Planungstool Heizlast'!$B$20,'Planungstool Heizlast'!$B$19/(15-'Planungstool Heizlast'!$B$8)*(15-Leistungsdaten!I32)+'Planungstool Heizlast'!$B$20))</f>
        <v>29.01538723297412</v>
      </c>
      <c r="M32">
        <v>-13.8845546788358</v>
      </c>
      <c r="N32">
        <v>13.7121657361159</v>
      </c>
      <c r="O32">
        <f>IF(M32&lt;'Planungstool Heizlast'!$B$8,'Planungstool Heizlast'!$B$21,IF(M32&gt;15,'Planungstool Heizlast'!$B$20,'Planungstool Heizlast'!$B$19/(15-'Planungstool Heizlast'!$B$8)*(15-Leistungsdaten!M32)+'Planungstool Heizlast'!$B$20))</f>
        <v>29.01538723297412</v>
      </c>
      <c r="Q32">
        <v>-14.2685084627892</v>
      </c>
      <c r="R32">
        <v>18.122759000618199</v>
      </c>
      <c r="S32">
        <f>IF(Q32&lt;'Planungstool Heizlast'!$B$8,'Planungstool Heizlast'!$B$21,IF(Q32&gt;15,'Planungstool Heizlast'!$B$20,'Planungstool Heizlast'!$B$19/(15-'Planungstool Heizlast'!$B$8)*(15-Leistungsdaten!Q32)+'Planungstool Heizlast'!$B$20))</f>
        <v>29.01538723297412</v>
      </c>
      <c r="U32">
        <v>-14.6627901638183</v>
      </c>
      <c r="V32">
        <v>27.469337259907199</v>
      </c>
      <c r="W32">
        <f>IF(U32&lt;'Planungstool Heizlast'!$B$8,'Planungstool Heizlast'!$B$21,IF(U32&gt;15,'Planungstool Heizlast'!$B$20,'Planungstool Heizlast'!$B$19/(15-'Planungstool Heizlast'!$B$8)*(15-Leistungsdaten!U32)+'Planungstool Heizlast'!$B$20))</f>
        <v>29.01538723297412</v>
      </c>
      <c r="Z32" s="1">
        <f>IF('Planungstool Heizlast'!$B$4="EU13L",Leistungsdaten!I32,IF('Planungstool Heizlast'!$B$4="EU10L",E32,IF('Planungstool Heizlast'!$B$4="EU08L",A32,IF('Planungstool Heizlast'!$B$4="EU15L",M32,IF('Planungstool Heizlast'!$B$4="EU20L",Q32,IF('Planungstool Heizlast'!$B$4="EU35L",U32,""))))))</f>
        <v>-14.6627901638183</v>
      </c>
      <c r="AA32" s="1">
        <f>IF(OR('Planungstool Heizlast'!$B$9="Fußbodenheizung 35°C",'Planungstool Heizlast'!$B$9="Niedertemperaturheizkörper 45°C"),IF('Planungstool Heizlast'!$B$4="EU13L",Leistungsdaten!J32, IF('Planungstool Heizlast'!$B$4="EU35L",Leistungsdaten!V32,IF('Planungstool Heizlast'!$B$4="EU10L",Leistungsdaten!F32,IF('Planungstool Heizlast'!$B$4="EU08L",Leistungsdaten!B32,IF('Planungstool Heizlast'!$B$4="EU15L",N32,IF('Planungstool Heizlast'!$B$4="EU20L",R32,"")))))),IF('Planungstool Heizlast'!$B$4="EU13L",Leistungsdaten!J32, IF('Planungstool Heizlast'!$B$4="EU35L",Leistungsdaten!V32,IF('Planungstool Heizlast'!$B$4="EU10L",Leistungsdaten!F32,IF('Planungstool Heizlast'!$B$4="EU08L",Leistungsdaten!B32,IF('Planungstool Heizlast'!$B$4="EU15L",N32,IF('Planungstool Heizlast'!$B$4="EU20L",R32,""))))))*0.9)*'Planungstool Heizlast'!$B$5</f>
        <v>27.469337259907199</v>
      </c>
      <c r="AB32" s="1">
        <f>IF('Planungstool Heizlast'!$B$4="EU13L",Leistungsdaten!K32,IF('Planungstool Heizlast'!$B$4="EU10L",Leistungsdaten!G32, IF('Planungstool Heizlast'!$B$4="EU35L",Leistungsdaten!W32,IF('Planungstool Heizlast'!$B$4="EU08L",Leistungsdaten!C32,IF('Planungstool Heizlast'!$B$4="EU15L",O32,IF('Planungstool Heizlast'!$B$4="EU20L",S32,""))))))*$B$274</f>
        <v>29.01538723297412</v>
      </c>
      <c r="AC32" s="1">
        <f t="shared" si="1"/>
        <v>-1.5460499730669213</v>
      </c>
    </row>
    <row r="33" spans="1:29" x14ac:dyDescent="0.25">
      <c r="A33">
        <v>-14.826445872947099</v>
      </c>
      <c r="B33">
        <v>6.9611804593045301</v>
      </c>
      <c r="C33">
        <f>IF(A33&lt;'Planungstool Heizlast'!$B$8,'Planungstool Heizlast'!$B$21,IF(A33&gt;15,'Planungstool Heizlast'!$B$20,'Planungstool Heizlast'!$B$19/(15-'Planungstool Heizlast'!$B$8)*(15-Leistungsdaten!A33)+'Planungstool Heizlast'!$B$20))</f>
        <v>29.01538723297412</v>
      </c>
      <c r="E33">
        <v>-14.361959388727399</v>
      </c>
      <c r="F33">
        <v>8.3727923309516399</v>
      </c>
      <c r="G33">
        <f>IF(E33&lt;'Planungstool Heizlast'!$B$8,'Planungstool Heizlast'!$B$21,IF(E33&gt;15,'Planungstool Heizlast'!$B$20,'Planungstool Heizlast'!$B$19/(15-'Planungstool Heizlast'!$B$8)*(15-Leistungsdaten!E33)+'Planungstool Heizlast'!$B$20))</f>
        <v>29.01538723297412</v>
      </c>
      <c r="I33">
        <v>-13.2060663338141</v>
      </c>
      <c r="J33">
        <v>11.5970883475268</v>
      </c>
      <c r="K33">
        <f>IF(I33&lt;'Planungstool Heizlast'!$B$8,'Planungstool Heizlast'!$B$21,IF(I33&gt;15,'Planungstool Heizlast'!$B$20,'Planungstool Heizlast'!$B$19/(15-'Planungstool Heizlast'!$B$8)*(15-Leistungsdaten!I33)+'Planungstool Heizlast'!$B$20))</f>
        <v>29.01538723297412</v>
      </c>
      <c r="M33">
        <v>-13.641371306534401</v>
      </c>
      <c r="N33">
        <v>13.774094916566099</v>
      </c>
      <c r="O33">
        <f>IF(M33&lt;'Planungstool Heizlast'!$B$8,'Planungstool Heizlast'!$B$21,IF(M33&gt;15,'Planungstool Heizlast'!$B$20,'Planungstool Heizlast'!$B$19/(15-'Planungstool Heizlast'!$B$8)*(15-Leistungsdaten!M33)+'Planungstool Heizlast'!$B$20))</f>
        <v>29.01538723297412</v>
      </c>
      <c r="Q33">
        <v>-14.0456013906006</v>
      </c>
      <c r="R33">
        <v>18.220963958339802</v>
      </c>
      <c r="S33">
        <f>IF(Q33&lt;'Planungstool Heizlast'!$B$8,'Planungstool Heizlast'!$B$21,IF(Q33&gt;15,'Planungstool Heizlast'!$B$20,'Planungstool Heizlast'!$B$19/(15-'Planungstool Heizlast'!$B$8)*(15-Leistungsdaten!Q33)+'Planungstool Heizlast'!$B$20))</f>
        <v>29.01538723297412</v>
      </c>
      <c r="U33">
        <v>-14.4424497970166</v>
      </c>
      <c r="V33">
        <v>27.621122225821701</v>
      </c>
      <c r="W33">
        <f>IF(U33&lt;'Planungstool Heizlast'!$B$8,'Planungstool Heizlast'!$B$21,IF(U33&gt;15,'Planungstool Heizlast'!$B$20,'Planungstool Heizlast'!$B$19/(15-'Planungstool Heizlast'!$B$8)*(15-Leistungsdaten!U33)+'Planungstool Heizlast'!$B$20))</f>
        <v>29.01538723297412</v>
      </c>
      <c r="Z33" s="1">
        <f>IF('Planungstool Heizlast'!$B$4="EU13L",Leistungsdaten!I33,IF('Planungstool Heizlast'!$B$4="EU10L",E33,IF('Planungstool Heizlast'!$B$4="EU08L",A33,IF('Planungstool Heizlast'!$B$4="EU15L",M33,IF('Planungstool Heizlast'!$B$4="EU20L",Q33,IF('Planungstool Heizlast'!$B$4="EU35L",U33,""))))))</f>
        <v>-14.4424497970166</v>
      </c>
      <c r="AA33" s="1">
        <f>IF(OR('Planungstool Heizlast'!$B$9="Fußbodenheizung 35°C",'Planungstool Heizlast'!$B$9="Niedertemperaturheizkörper 45°C"),IF('Planungstool Heizlast'!$B$4="EU13L",Leistungsdaten!J33, IF('Planungstool Heizlast'!$B$4="EU35L",Leistungsdaten!V33,IF('Planungstool Heizlast'!$B$4="EU10L",Leistungsdaten!F33,IF('Planungstool Heizlast'!$B$4="EU08L",Leistungsdaten!B33,IF('Planungstool Heizlast'!$B$4="EU15L",N33,IF('Planungstool Heizlast'!$B$4="EU20L",R33,"")))))),IF('Planungstool Heizlast'!$B$4="EU13L",Leistungsdaten!J33, IF('Planungstool Heizlast'!$B$4="EU35L",Leistungsdaten!V33,IF('Planungstool Heizlast'!$B$4="EU10L",Leistungsdaten!F33,IF('Planungstool Heizlast'!$B$4="EU08L",Leistungsdaten!B33,IF('Planungstool Heizlast'!$B$4="EU15L",N33,IF('Planungstool Heizlast'!$B$4="EU20L",R33,""))))))*0.9)*'Planungstool Heizlast'!$B$5</f>
        <v>27.621122225821701</v>
      </c>
      <c r="AB33" s="1">
        <f>IF('Planungstool Heizlast'!$B$4="EU13L",Leistungsdaten!K33,IF('Planungstool Heizlast'!$B$4="EU10L",Leistungsdaten!G33, IF('Planungstool Heizlast'!$B$4="EU35L",Leistungsdaten!W33,IF('Planungstool Heizlast'!$B$4="EU08L",Leistungsdaten!C33,IF('Planungstool Heizlast'!$B$4="EU15L",O33,IF('Planungstool Heizlast'!$B$4="EU20L",S33,""))))))*$B$274</f>
        <v>29.01538723297412</v>
      </c>
      <c r="AC33" s="1">
        <f t="shared" si="1"/>
        <v>-1.3942650071524199</v>
      </c>
    </row>
    <row r="34" spans="1:29" x14ac:dyDescent="0.25">
      <c r="A34">
        <v>-14.6113093398645</v>
      </c>
      <c r="B34">
        <v>7.0009443779128899</v>
      </c>
      <c r="C34">
        <f>IF(A34&lt;'Planungstool Heizlast'!$B$8,'Planungstool Heizlast'!$B$21,IF(A34&gt;15,'Planungstool Heizlast'!$B$20,'Planungstool Heizlast'!$B$19/(15-'Planungstool Heizlast'!$B$8)*(15-Leistungsdaten!A34)+'Planungstool Heizlast'!$B$20))</f>
        <v>29.01538723297412</v>
      </c>
      <c r="E34">
        <v>-14.1423544067446</v>
      </c>
      <c r="F34">
        <v>8.4179107526121904</v>
      </c>
      <c r="G34">
        <f>IF(E34&lt;'Planungstool Heizlast'!$B$8,'Planungstool Heizlast'!$B$21,IF(E34&gt;15,'Planungstool Heizlast'!$B$20,'Planungstool Heizlast'!$B$19/(15-'Planungstool Heizlast'!$B$8)*(15-Leistungsdaten!E34)+'Planungstool Heizlast'!$B$20))</f>
        <v>29.01538723297412</v>
      </c>
      <c r="I34">
        <v>-12.9679007005297</v>
      </c>
      <c r="J34">
        <v>11.6507395930971</v>
      </c>
      <c r="K34">
        <f>IF(I34&lt;'Planungstool Heizlast'!$B$8,'Planungstool Heizlast'!$B$21,IF(I34&gt;15,'Planungstool Heizlast'!$B$20,'Planungstool Heizlast'!$B$19/(15-'Planungstool Heizlast'!$B$8)*(15-Leistungsdaten!I34)+'Planungstool Heizlast'!$B$20))</f>
        <v>29.01538723297412</v>
      </c>
      <c r="M34">
        <v>-13.397911612982501</v>
      </c>
      <c r="N34">
        <v>13.8357825298433</v>
      </c>
      <c r="O34">
        <f>IF(M34&lt;'Planungstool Heizlast'!$B$8,'Planungstool Heizlast'!$B$21,IF(M34&gt;15,'Planungstool Heizlast'!$B$20,'Planungstool Heizlast'!$B$19/(15-'Planungstool Heizlast'!$B$8)*(15-Leistungsdaten!M34)+'Planungstool Heizlast'!$B$20))</f>
        <v>29.01538723297412</v>
      </c>
      <c r="Q34">
        <v>-13.822511254006701</v>
      </c>
      <c r="R34">
        <v>18.319383055992098</v>
      </c>
      <c r="S34">
        <f>IF(Q34&lt;'Planungstool Heizlast'!$B$8,'Planungstool Heizlast'!$B$21,IF(Q34&gt;15,'Planungstool Heizlast'!$B$20,'Planungstool Heizlast'!$B$19/(15-'Planungstool Heizlast'!$B$8)*(15-Leistungsdaten!Q34)+'Planungstool Heizlast'!$B$20))</f>
        <v>29.01538723297412</v>
      </c>
      <c r="U34">
        <v>-14.221941442569699</v>
      </c>
      <c r="V34">
        <v>27.773371729467002</v>
      </c>
      <c r="W34">
        <f>IF(U34&lt;'Planungstool Heizlast'!$B$8,'Planungstool Heizlast'!$B$21,IF(U34&gt;15,'Planungstool Heizlast'!$B$20,'Planungstool Heizlast'!$B$19/(15-'Planungstool Heizlast'!$B$8)*(15-Leistungsdaten!U34)+'Planungstool Heizlast'!$B$20))</f>
        <v>29.01538723297412</v>
      </c>
      <c r="Z34" s="1">
        <f>IF('Planungstool Heizlast'!$B$4="EU13L",Leistungsdaten!I34,IF('Planungstool Heizlast'!$B$4="EU10L",E34,IF('Planungstool Heizlast'!$B$4="EU08L",A34,IF('Planungstool Heizlast'!$B$4="EU15L",M34,IF('Planungstool Heizlast'!$B$4="EU20L",Q34,IF('Planungstool Heizlast'!$B$4="EU35L",U34,""))))))</f>
        <v>-14.221941442569699</v>
      </c>
      <c r="AA34" s="1">
        <f>IF(OR('Planungstool Heizlast'!$B$9="Fußbodenheizung 35°C",'Planungstool Heizlast'!$B$9="Niedertemperaturheizkörper 45°C"),IF('Planungstool Heizlast'!$B$4="EU13L",Leistungsdaten!J34, IF('Planungstool Heizlast'!$B$4="EU35L",Leistungsdaten!V34,IF('Planungstool Heizlast'!$B$4="EU10L",Leistungsdaten!F34,IF('Planungstool Heizlast'!$B$4="EU08L",Leistungsdaten!B34,IF('Planungstool Heizlast'!$B$4="EU15L",N34,IF('Planungstool Heizlast'!$B$4="EU20L",R34,"")))))),IF('Planungstool Heizlast'!$B$4="EU13L",Leistungsdaten!J34, IF('Planungstool Heizlast'!$B$4="EU35L",Leistungsdaten!V34,IF('Planungstool Heizlast'!$B$4="EU10L",Leistungsdaten!F34,IF('Planungstool Heizlast'!$B$4="EU08L",Leistungsdaten!B34,IF('Planungstool Heizlast'!$B$4="EU15L",N34,IF('Planungstool Heizlast'!$B$4="EU20L",R34,""))))))*0.9)*'Planungstool Heizlast'!$B$5</f>
        <v>27.773371729467002</v>
      </c>
      <c r="AB34" s="1">
        <f>IF('Planungstool Heizlast'!$B$4="EU13L",Leistungsdaten!K34,IF('Planungstool Heizlast'!$B$4="EU10L",Leistungsdaten!G34, IF('Planungstool Heizlast'!$B$4="EU35L",Leistungsdaten!W34,IF('Planungstool Heizlast'!$B$4="EU08L",Leistungsdaten!C34,IF('Planungstool Heizlast'!$B$4="EU15L",O34,IF('Planungstool Heizlast'!$B$4="EU20L",S34,""))))))*$B$274</f>
        <v>29.01538723297412</v>
      </c>
      <c r="AC34" s="1">
        <f t="shared" si="1"/>
        <v>-1.242015503507119</v>
      </c>
    </row>
    <row r="35" spans="1:29" x14ac:dyDescent="0.25">
      <c r="A35">
        <v>-14.3960355791182</v>
      </c>
      <c r="B35">
        <v>7.0408278926671004</v>
      </c>
      <c r="C35">
        <f>IF(A35&lt;'Planungstool Heizlast'!$B$8,'Planungstool Heizlast'!$B$21,IF(A35&gt;15,'Planungstool Heizlast'!$B$20,'Planungstool Heizlast'!$B$19/(15-'Planungstool Heizlast'!$B$8)*(15-Leistungsdaten!A35)+'Planungstool Heizlast'!$B$20))</f>
        <v>29.01538723297412</v>
      </c>
      <c r="E35">
        <v>-13.9226696811054</v>
      </c>
      <c r="F35">
        <v>8.4629750764408804</v>
      </c>
      <c r="G35">
        <f>IF(E35&lt;'Planungstool Heizlast'!$B$8,'Planungstool Heizlast'!$B$21,IF(E35&gt;15,'Planungstool Heizlast'!$B$20,'Planungstool Heizlast'!$B$19/(15-'Planungstool Heizlast'!$B$8)*(15-Leistungsdaten!E35)+'Planungstool Heizlast'!$B$20))</f>
        <v>29.01538723297412</v>
      </c>
      <c r="I35">
        <v>-12.729614164982801</v>
      </c>
      <c r="J35">
        <v>11.7042069285951</v>
      </c>
      <c r="K35">
        <f>IF(I35&lt;'Planungstool Heizlast'!$B$8,'Planungstool Heizlast'!$B$21,IF(I35&gt;15,'Planungstool Heizlast'!$B$20,'Planungstool Heizlast'!$B$19/(15-'Planungstool Heizlast'!$B$8)*(15-Leistungsdaten!I35)+'Planungstool Heizlast'!$B$20))</f>
        <v>29.01538723297412</v>
      </c>
      <c r="M35">
        <v>-13.1541747190611</v>
      </c>
      <c r="N35">
        <v>13.89720645914</v>
      </c>
      <c r="O35">
        <f>IF(M35&lt;'Planungstool Heizlast'!$B$8,'Planungstool Heizlast'!$B$21,IF(M35&gt;15,'Planungstool Heizlast'!$B$20,'Planungstool Heizlast'!$B$19/(15-'Planungstool Heizlast'!$B$8)*(15-Leistungsdaten!M35)+'Planungstool Heizlast'!$B$20))</f>
        <v>29.01538723297412</v>
      </c>
      <c r="Q35">
        <v>-13.599237893339099</v>
      </c>
      <c r="R35">
        <v>18.4180067268789</v>
      </c>
      <c r="S35">
        <f>IF(Q35&lt;'Planungstool Heizlast'!$B$8,'Planungstool Heizlast'!$B$21,IF(Q35&gt;15,'Planungstool Heizlast'!$B$20,'Planungstool Heizlast'!$B$19/(15-'Planungstool Heizlast'!$B$8)*(15-Leistungsdaten!Q35)+'Planungstool Heizlast'!$B$20))</f>
        <v>29.01538723297412</v>
      </c>
      <c r="U35">
        <v>-14.0012649978925</v>
      </c>
      <c r="V35">
        <v>27.926077495377498</v>
      </c>
      <c r="W35">
        <f>IF(U35&lt;'Planungstool Heizlast'!$B$8,'Planungstool Heizlast'!$B$21,IF(U35&gt;15,'Planungstool Heizlast'!$B$20,'Planungstool Heizlast'!$B$19/(15-'Planungstool Heizlast'!$B$8)*(15-Leistungsdaten!U35)+'Planungstool Heizlast'!$B$20))</f>
        <v>29.01538723297412</v>
      </c>
      <c r="Z35" s="1">
        <f>IF('Planungstool Heizlast'!$B$4="EU13L",Leistungsdaten!I35,IF('Planungstool Heizlast'!$B$4="EU10L",E35,IF('Planungstool Heizlast'!$B$4="EU08L",A35,IF('Planungstool Heizlast'!$B$4="EU15L",M35,IF('Planungstool Heizlast'!$B$4="EU20L",Q35,IF('Planungstool Heizlast'!$B$4="EU35L",U35,""))))))</f>
        <v>-14.0012649978925</v>
      </c>
      <c r="AA35" s="1">
        <f>IF(OR('Planungstool Heizlast'!$B$9="Fußbodenheizung 35°C",'Planungstool Heizlast'!$B$9="Niedertemperaturheizkörper 45°C"),IF('Planungstool Heizlast'!$B$4="EU13L",Leistungsdaten!J35, IF('Planungstool Heizlast'!$B$4="EU35L",Leistungsdaten!V35,IF('Planungstool Heizlast'!$B$4="EU10L",Leistungsdaten!F35,IF('Planungstool Heizlast'!$B$4="EU08L",Leistungsdaten!B35,IF('Planungstool Heizlast'!$B$4="EU15L",N35,IF('Planungstool Heizlast'!$B$4="EU20L",R35,"")))))),IF('Planungstool Heizlast'!$B$4="EU13L",Leistungsdaten!J35, IF('Planungstool Heizlast'!$B$4="EU35L",Leistungsdaten!V35,IF('Planungstool Heizlast'!$B$4="EU10L",Leistungsdaten!F35,IF('Planungstool Heizlast'!$B$4="EU08L",Leistungsdaten!B35,IF('Planungstool Heizlast'!$B$4="EU15L",N35,IF('Planungstool Heizlast'!$B$4="EU20L",R35,""))))))*0.9)*'Planungstool Heizlast'!$B$5</f>
        <v>27.926077495377498</v>
      </c>
      <c r="AB35" s="1">
        <f>IF('Planungstool Heizlast'!$B$4="EU13L",Leistungsdaten!K35,IF('Planungstool Heizlast'!$B$4="EU10L",Leistungsdaten!G35, IF('Planungstool Heizlast'!$B$4="EU35L",Leistungsdaten!W35,IF('Planungstool Heizlast'!$B$4="EU08L",Leistungsdaten!C35,IF('Planungstool Heizlast'!$B$4="EU15L",O35,IF('Planungstool Heizlast'!$B$4="EU20L",S35,""))))))*$B$274</f>
        <v>29.01538723297412</v>
      </c>
      <c r="AC35" s="1">
        <f t="shared" si="1"/>
        <v>-1.0893097375966221</v>
      </c>
    </row>
    <row r="36" spans="1:29" x14ac:dyDescent="0.25">
      <c r="A36">
        <v>-14.180625314482301</v>
      </c>
      <c r="B36">
        <v>7.08082691563847</v>
      </c>
      <c r="C36">
        <f>IF(A36&lt;'Planungstool Heizlast'!$B$8,'Planungstool Heizlast'!$B$21,IF(A36&gt;15,'Planungstool Heizlast'!$B$20,'Planungstool Heizlast'!$B$19/(15-'Planungstool Heizlast'!$B$8)*(15-Leistungsdaten!A36)+'Planungstool Heizlast'!$B$20))</f>
        <v>29.01538723297412</v>
      </c>
      <c r="E36">
        <v>-13.7029053638954</v>
      </c>
      <c r="F36">
        <v>8.5079834415247806</v>
      </c>
      <c r="G36">
        <f>IF(E36&lt;'Planungstool Heizlast'!$B$8,'Planungstool Heizlast'!$B$21,IF(E36&gt;15,'Planungstool Heizlast'!$B$20,'Planungstool Heizlast'!$B$19/(15-'Planungstool Heizlast'!$B$8)*(15-Leistungsdaten!E36)+'Planungstool Heizlast'!$B$20))</f>
        <v>29.01538723297412</v>
      </c>
      <c r="I36">
        <v>-12.4912077384294</v>
      </c>
      <c r="J36">
        <v>11.7574796041967</v>
      </c>
      <c r="K36">
        <f>IF(I36&lt;'Planungstool Heizlast'!$B$8,'Planungstool Heizlast'!$B$21,IF(I36&gt;15,'Planungstool Heizlast'!$B$20,'Planungstool Heizlast'!$B$19/(15-'Planungstool Heizlast'!$B$8)*(15-Leistungsdaten!I36)+'Planungstool Heizlast'!$B$20))</f>
        <v>29.01538723297412</v>
      </c>
      <c r="M36">
        <v>-12.9101597456514</v>
      </c>
      <c r="N36">
        <v>13.958343851858</v>
      </c>
      <c r="O36">
        <f>IF(M36&lt;'Planungstool Heizlast'!$B$8,'Planungstool Heizlast'!$B$21,IF(M36&gt;15,'Planungstool Heizlast'!$B$20,'Planungstool Heizlast'!$B$19/(15-'Planungstool Heizlast'!$B$8)*(15-Leistungsdaten!M36)+'Planungstool Heizlast'!$B$20))</f>
        <v>29.01538723297412</v>
      </c>
      <c r="Q36">
        <v>-13.3757811499759</v>
      </c>
      <c r="R36">
        <v>18.516825147804099</v>
      </c>
      <c r="S36">
        <f>IF(Q36&lt;'Planungstool Heizlast'!$B$8,'Planungstool Heizlast'!$B$21,IF(Q36&gt;15,'Planungstool Heizlast'!$B$20,'Planungstool Heizlast'!$B$19/(15-'Planungstool Heizlast'!$B$8)*(15-Leistungsdaten!Q36)+'Planungstool Heizlast'!$B$20))</f>
        <v>29.01538723297412</v>
      </c>
      <c r="U36">
        <v>-13.7804203589683</v>
      </c>
      <c r="V36">
        <v>28.079231000516</v>
      </c>
      <c r="W36">
        <f>IF(U36&lt;'Planungstool Heizlast'!$B$8,'Planungstool Heizlast'!$B$21,IF(U36&gt;15,'Planungstool Heizlast'!$B$20,'Planungstool Heizlast'!$B$19/(15-'Planungstool Heizlast'!$B$8)*(15-Leistungsdaten!U36)+'Planungstool Heizlast'!$B$20))</f>
        <v>29.01538723297412</v>
      </c>
      <c r="Z36" s="1">
        <f>IF('Planungstool Heizlast'!$B$4="EU13L",Leistungsdaten!I36,IF('Planungstool Heizlast'!$B$4="EU10L",E36,IF('Planungstool Heizlast'!$B$4="EU08L",A36,IF('Planungstool Heizlast'!$B$4="EU15L",M36,IF('Planungstool Heizlast'!$B$4="EU20L",Q36,IF('Planungstool Heizlast'!$B$4="EU35L",U36,""))))))</f>
        <v>-13.7804203589683</v>
      </c>
      <c r="AA36" s="1">
        <f>IF(OR('Planungstool Heizlast'!$B$9="Fußbodenheizung 35°C",'Planungstool Heizlast'!$B$9="Niedertemperaturheizkörper 45°C"),IF('Planungstool Heizlast'!$B$4="EU13L",Leistungsdaten!J36, IF('Planungstool Heizlast'!$B$4="EU35L",Leistungsdaten!V36,IF('Planungstool Heizlast'!$B$4="EU10L",Leistungsdaten!F36,IF('Planungstool Heizlast'!$B$4="EU08L",Leistungsdaten!B36,IF('Planungstool Heizlast'!$B$4="EU15L",N36,IF('Planungstool Heizlast'!$B$4="EU20L",R36,"")))))),IF('Planungstool Heizlast'!$B$4="EU13L",Leistungsdaten!J36, IF('Planungstool Heizlast'!$B$4="EU35L",Leistungsdaten!V36,IF('Planungstool Heizlast'!$B$4="EU10L",Leistungsdaten!F36,IF('Planungstool Heizlast'!$B$4="EU08L",Leistungsdaten!B36,IF('Planungstool Heizlast'!$B$4="EU15L",N36,IF('Planungstool Heizlast'!$B$4="EU20L",R36,""))))))*0.9)*'Planungstool Heizlast'!$B$5</f>
        <v>28.079231000516</v>
      </c>
      <c r="AB36" s="1">
        <f>IF('Planungstool Heizlast'!$B$4="EU13L",Leistungsdaten!K36,IF('Planungstool Heizlast'!$B$4="EU10L",Leistungsdaten!G36, IF('Planungstool Heizlast'!$B$4="EU35L",Leistungsdaten!W36,IF('Planungstool Heizlast'!$B$4="EU08L",Leistungsdaten!C36,IF('Planungstool Heizlast'!$B$4="EU15L",O36,IF('Planungstool Heizlast'!$B$4="EU20L",S36,""))))))*$B$274</f>
        <v>29.01538723297412</v>
      </c>
      <c r="AC36" s="1">
        <f t="shared" si="1"/>
        <v>-0.93615623245812074</v>
      </c>
    </row>
    <row r="37" spans="1:29" x14ac:dyDescent="0.25">
      <c r="A37">
        <v>-13.9650792829488</v>
      </c>
      <c r="B37">
        <v>7.1209373054813296</v>
      </c>
      <c r="C37">
        <f>IF(A37&lt;'Planungstool Heizlast'!$B$8,'Planungstool Heizlast'!$B$21,IF(A37&gt;15,'Planungstool Heizlast'!$B$20,'Planungstool Heizlast'!$B$19/(15-'Planungstool Heizlast'!$B$8)*(15-Leistungsdaten!A37)+'Planungstool Heizlast'!$B$20))</f>
        <v>29.01538723297412</v>
      </c>
      <c r="E37">
        <v>-13.4830615986581</v>
      </c>
      <c r="F37">
        <v>8.5529339222816994</v>
      </c>
      <c r="G37">
        <f>IF(E37&lt;'Planungstool Heizlast'!$B$8,'Planungstool Heizlast'!$B$21,IF(E37&gt;15,'Planungstool Heizlast'!$B$20,'Planungstool Heizlast'!$B$19/(15-'Planungstool Heizlast'!$B$8)*(15-Leistungsdaten!E37)+'Planungstool Heizlast'!$B$20))</f>
        <v>29.01538723297412</v>
      </c>
      <c r="I37">
        <v>-12.252682438224699</v>
      </c>
      <c r="J37">
        <v>11.8105466312693</v>
      </c>
      <c r="K37">
        <f>IF(I37&lt;'Planungstool Heizlast'!$B$8,'Planungstool Heizlast'!$B$21,IF(I37&gt;15,'Planungstool Heizlast'!$B$20,'Planungstool Heizlast'!$B$19/(15-'Planungstool Heizlast'!$B$8)*(15-Leistungsdaten!I37)+'Planungstool Heizlast'!$B$20))</f>
        <v>29.01538723297412</v>
      </c>
      <c r="M37">
        <v>-12.6658658136345</v>
      </c>
      <c r="N37">
        <v>14.019171096936899</v>
      </c>
      <c r="O37">
        <f>IF(M37&lt;'Planungstool Heizlast'!$B$8,'Planungstool Heizlast'!$B$21,IF(M37&gt;15,'Planungstool Heizlast'!$B$20,'Planungstool Heizlast'!$B$19/(15-'Planungstool Heizlast'!$B$8)*(15-Leistungsdaten!M37)+'Planungstool Heizlast'!$B$20))</f>
        <v>29.01538723297412</v>
      </c>
      <c r="Q37">
        <v>-13.1521408662454</v>
      </c>
      <c r="R37">
        <v>18.615828232943102</v>
      </c>
      <c r="S37">
        <f>IF(Q37&lt;'Planungstool Heizlast'!$B$8,'Planungstool Heizlast'!$B$21,IF(Q37&gt;15,'Planungstool Heizlast'!$B$20,'Planungstool Heizlast'!$B$19/(15-'Planungstool Heizlast'!$B$8)*(15-Leistungsdaten!Q37)+'Planungstool Heizlast'!$B$20))</f>
        <v>29.01538723297412</v>
      </c>
      <c r="U37">
        <v>-13.5594074202911</v>
      </c>
      <c r="V37">
        <v>28.2328234684561</v>
      </c>
      <c r="W37">
        <f>IF(U37&lt;'Planungstool Heizlast'!$B$8,'Planungstool Heizlast'!$B$21,IF(U37&gt;15,'Planungstool Heizlast'!$B$20,'Planungstool Heizlast'!$B$19/(15-'Planungstool Heizlast'!$B$8)*(15-Leistungsdaten!U37)+'Planungstool Heizlast'!$B$20))</f>
        <v>29.01538723297412</v>
      </c>
      <c r="Z37" s="1">
        <f>IF('Planungstool Heizlast'!$B$4="EU13L",Leistungsdaten!I37,IF('Planungstool Heizlast'!$B$4="EU10L",E37,IF('Planungstool Heizlast'!$B$4="EU08L",A37,IF('Planungstool Heizlast'!$B$4="EU15L",M37,IF('Planungstool Heizlast'!$B$4="EU20L",Q37,IF('Planungstool Heizlast'!$B$4="EU35L",U37,""))))))</f>
        <v>-13.5594074202911</v>
      </c>
      <c r="AA37" s="1">
        <f>IF(OR('Planungstool Heizlast'!$B$9="Fußbodenheizung 35°C",'Planungstool Heizlast'!$B$9="Niedertemperaturheizkörper 45°C"),IF('Planungstool Heizlast'!$B$4="EU13L",Leistungsdaten!J37, IF('Planungstool Heizlast'!$B$4="EU35L",Leistungsdaten!V37,IF('Planungstool Heizlast'!$B$4="EU10L",Leistungsdaten!F37,IF('Planungstool Heizlast'!$B$4="EU08L",Leistungsdaten!B37,IF('Planungstool Heizlast'!$B$4="EU15L",N37,IF('Planungstool Heizlast'!$B$4="EU20L",R37,"")))))),IF('Planungstool Heizlast'!$B$4="EU13L",Leistungsdaten!J37, IF('Planungstool Heizlast'!$B$4="EU35L",Leistungsdaten!V37,IF('Planungstool Heizlast'!$B$4="EU10L",Leistungsdaten!F37,IF('Planungstool Heizlast'!$B$4="EU08L",Leistungsdaten!B37,IF('Planungstool Heizlast'!$B$4="EU15L",N37,IF('Planungstool Heizlast'!$B$4="EU20L",R37,""))))))*0.9)*'Planungstool Heizlast'!$B$5</f>
        <v>28.2328234684561</v>
      </c>
      <c r="AB37" s="1">
        <f>IF('Planungstool Heizlast'!$B$4="EU13L",Leistungsdaten!K37,IF('Planungstool Heizlast'!$B$4="EU10L",Leistungsdaten!G37, IF('Planungstool Heizlast'!$B$4="EU35L",Leistungsdaten!W37,IF('Planungstool Heizlast'!$B$4="EU08L",Leistungsdaten!C37,IF('Planungstool Heizlast'!$B$4="EU15L",O37,IF('Planungstool Heizlast'!$B$4="EU20L",S37,""))))))*$B$274</f>
        <v>29.01538723297412</v>
      </c>
      <c r="AC37" s="1">
        <f t="shared" si="1"/>
        <v>-0.78256376451802012</v>
      </c>
    </row>
    <row r="38" spans="1:29" x14ac:dyDescent="0.25">
      <c r="A38">
        <v>-13.7493982343134</v>
      </c>
      <c r="B38">
        <v>7.1611548665488796</v>
      </c>
      <c r="C38">
        <f>IF(A38&lt;'Planungstool Heizlast'!$B$8,'Planungstool Heizlast'!$B$21,IF(A38&gt;15,'Planungstool Heizlast'!$B$20,'Planungstool Heizlast'!$B$19/(15-'Planungstool Heizlast'!$B$8)*(15-Leistungsdaten!A38)+'Planungstool Heizlast'!$B$20))</f>
        <v>29.01538723297412</v>
      </c>
      <c r="E38">
        <v>-13.263138520819499</v>
      </c>
      <c r="F38">
        <v>8.5978245273617109</v>
      </c>
      <c r="G38">
        <f>IF(E38&lt;'Planungstool Heizlast'!$B$8,'Planungstool Heizlast'!$B$21,IF(E38&gt;15,'Planungstool Heizlast'!$B$20,'Planungstool Heizlast'!$B$19/(15-'Planungstool Heizlast'!$B$8)*(15-Leistungsdaten!E38)+'Planungstool Heizlast'!$B$20))</f>
        <v>29.01538723297412</v>
      </c>
      <c r="I38">
        <v>-12.0140392878239</v>
      </c>
      <c r="J38">
        <v>11.863396777074099</v>
      </c>
      <c r="K38">
        <f>IF(I38&lt;'Planungstool Heizlast'!$B$8,'Planungstool Heizlast'!$B$21,IF(I38&gt;15,'Planungstool Heizlast'!$B$20,'Planungstool Heizlast'!$B$19/(15-'Planungstool Heizlast'!$B$8)*(15-Leistungsdaten!I38)+'Planungstool Heizlast'!$B$20))</f>
        <v>29.01538723297412</v>
      </c>
      <c r="M38">
        <v>-12.4212920438915</v>
      </c>
      <c r="N38">
        <v>14.079663801484701</v>
      </c>
      <c r="O38">
        <f>IF(M38&lt;'Planungstool Heizlast'!$B$8,'Planungstool Heizlast'!$B$21,IF(M38&gt;15,'Planungstool Heizlast'!$B$20,'Planungstool Heizlast'!$B$19/(15-'Planungstool Heizlast'!$B$8)*(15-Leistungsdaten!M38)+'Planungstool Heizlast'!$B$20))</f>
        <v>29.01538723297412</v>
      </c>
      <c r="Q38">
        <v>-12.9283168853335</v>
      </c>
      <c r="R38">
        <v>18.715005627564999</v>
      </c>
      <c r="S38">
        <f>IF(Q38&lt;'Planungstool Heizlast'!$B$8,'Planungstool Heizlast'!$B$21,IF(Q38&gt;15,'Planungstool Heizlast'!$B$20,'Planungstool Heizlast'!$B$19/(15-'Planungstool Heizlast'!$B$8)*(15-Leistungsdaten!Q38)+'Planungstool Heizlast'!$B$20))</f>
        <v>29.01538723297412</v>
      </c>
      <c r="U38">
        <v>-13.3382260748098</v>
      </c>
      <c r="V38">
        <v>28.386845863426501</v>
      </c>
      <c r="W38">
        <f>IF(U38&lt;'Planungstool Heizlast'!$B$8,'Planungstool Heizlast'!$B$21,IF(U38&gt;15,'Planungstool Heizlast'!$B$20,'Planungstool Heizlast'!$B$19/(15-'Planungstool Heizlast'!$B$8)*(15-Leistungsdaten!U38)+'Planungstool Heizlast'!$B$20))</f>
        <v>29.01538723297412</v>
      </c>
      <c r="Z38" s="1">
        <f>IF('Planungstool Heizlast'!$B$4="EU13L",Leistungsdaten!I38,IF('Planungstool Heizlast'!$B$4="EU10L",E38,IF('Planungstool Heizlast'!$B$4="EU08L",A38,IF('Planungstool Heizlast'!$B$4="EU15L",M38,IF('Planungstool Heizlast'!$B$4="EU20L",Q38,IF('Planungstool Heizlast'!$B$4="EU35L",U38,""))))))</f>
        <v>-13.3382260748098</v>
      </c>
      <c r="AA38" s="1">
        <f>IF(OR('Planungstool Heizlast'!$B$9="Fußbodenheizung 35°C",'Planungstool Heizlast'!$B$9="Niedertemperaturheizkörper 45°C"),IF('Planungstool Heizlast'!$B$4="EU13L",Leistungsdaten!J38, IF('Planungstool Heizlast'!$B$4="EU35L",Leistungsdaten!V38,IF('Planungstool Heizlast'!$B$4="EU10L",Leistungsdaten!F38,IF('Planungstool Heizlast'!$B$4="EU08L",Leistungsdaten!B38,IF('Planungstool Heizlast'!$B$4="EU15L",N38,IF('Planungstool Heizlast'!$B$4="EU20L",R38,"")))))),IF('Planungstool Heizlast'!$B$4="EU13L",Leistungsdaten!J38, IF('Planungstool Heizlast'!$B$4="EU35L",Leistungsdaten!V38,IF('Planungstool Heizlast'!$B$4="EU10L",Leistungsdaten!F38,IF('Planungstool Heizlast'!$B$4="EU08L",Leistungsdaten!B38,IF('Planungstool Heizlast'!$B$4="EU15L",N38,IF('Planungstool Heizlast'!$B$4="EU20L",R38,""))))))*0.9)*'Planungstool Heizlast'!$B$5</f>
        <v>28.386845863426501</v>
      </c>
      <c r="AB38" s="1">
        <f>IF('Planungstool Heizlast'!$B$4="EU13L",Leistungsdaten!K38,IF('Planungstool Heizlast'!$B$4="EU10L",Leistungsdaten!G38, IF('Planungstool Heizlast'!$B$4="EU35L",Leistungsdaten!W38,IF('Planungstool Heizlast'!$B$4="EU08L",Leistungsdaten!C38,IF('Planungstool Heizlast'!$B$4="EU15L",O38,IF('Planungstool Heizlast'!$B$4="EU20L",S38,""))))))*$B$274</f>
        <v>29.01538723297412</v>
      </c>
      <c r="AC38" s="1">
        <f t="shared" si="1"/>
        <v>-0.62854136954761941</v>
      </c>
    </row>
    <row r="39" spans="1:29" x14ac:dyDescent="0.25">
      <c r="A39">
        <v>-13.5335829307719</v>
      </c>
      <c r="B39">
        <v>7.20147534799339</v>
      </c>
      <c r="C39">
        <f>IF(A39&lt;'Planungstool Heizlast'!$B$8,'Planungstool Heizlast'!$B$21,IF(A39&gt;15,'Planungstool Heizlast'!$B$20,'Planungstool Heizlast'!$B$19/(15-'Planungstool Heizlast'!$B$8)*(15-Leistungsdaten!A39)+'Planungstool Heizlast'!$B$20))</f>
        <v>29.01538723297412</v>
      </c>
      <c r="E39">
        <v>-13.0431362580978</v>
      </c>
      <c r="F39">
        <v>8.6426531985263502</v>
      </c>
      <c r="G39">
        <f>IF(E39&lt;'Planungstool Heizlast'!$B$8,'Planungstool Heizlast'!$B$21,IF(E39&gt;15,'Planungstool Heizlast'!$B$20,'Planungstool Heizlast'!$B$19/(15-'Planungstool Heizlast'!$B$8)*(15-Leistungsdaten!E39)+'Planungstool Heizlast'!$B$20))</f>
        <v>29.01538723297412</v>
      </c>
      <c r="I39">
        <v>-11.7752793167818</v>
      </c>
      <c r="J39">
        <v>11.916018559358101</v>
      </c>
      <c r="K39">
        <f>IF(I39&lt;'Planungstool Heizlast'!$B$8,'Planungstool Heizlast'!$B$21,IF(I39&gt;15,'Planungstool Heizlast'!$B$20,'Planungstool Heizlast'!$B$19/(15-'Planungstool Heizlast'!$B$8)*(15-Leistungsdaten!I39)+'Planungstool Heizlast'!$B$20))</f>
        <v>28.782926831792985</v>
      </c>
      <c r="M39">
        <v>-12.176437557303499</v>
      </c>
      <c r="N39">
        <v>14.1397967666888</v>
      </c>
      <c r="O39">
        <f>IF(M39&lt;'Planungstool Heizlast'!$B$8,'Planungstool Heizlast'!$B$21,IF(M39&gt;15,'Planungstool Heizlast'!$B$20,'Planungstool Heizlast'!$B$19/(15-'Planungstool Heizlast'!$B$8)*(15-Leistungsdaten!M39)+'Planungstool Heizlast'!$B$20))</f>
        <v>29.01538723297412</v>
      </c>
      <c r="Q39">
        <v>-12.6881772835159</v>
      </c>
      <c r="R39">
        <v>18.805536975989298</v>
      </c>
      <c r="S39">
        <f>IF(Q39&lt;'Planungstool Heizlast'!$B$8,'Planungstool Heizlast'!$B$21,IF(Q39&gt;15,'Planungstool Heizlast'!$B$20,'Planungstool Heizlast'!$B$19/(15-'Planungstool Heizlast'!$B$8)*(15-Leistungsdaten!Q39)+'Planungstool Heizlast'!$B$20))</f>
        <v>29.01538723297412</v>
      </c>
      <c r="U39">
        <v>-13.1168762138772</v>
      </c>
      <c r="V39">
        <v>28.541288884212499</v>
      </c>
      <c r="W39">
        <f>IF(U39&lt;'Planungstool Heizlast'!$B$8,'Planungstool Heizlast'!$B$21,IF(U39&gt;15,'Planungstool Heizlast'!$B$20,'Planungstool Heizlast'!$B$19/(15-'Planungstool Heizlast'!$B$8)*(15-Leistungsdaten!U39)+'Planungstool Heizlast'!$B$20))</f>
        <v>29.01538723297412</v>
      </c>
      <c r="Z39" s="1">
        <f>IF('Planungstool Heizlast'!$B$4="EU13L",Leistungsdaten!I39,IF('Planungstool Heizlast'!$B$4="EU10L",E39,IF('Planungstool Heizlast'!$B$4="EU08L",A39,IF('Planungstool Heizlast'!$B$4="EU15L",M39,IF('Planungstool Heizlast'!$B$4="EU20L",Q39,IF('Planungstool Heizlast'!$B$4="EU35L",U39,""))))))</f>
        <v>-13.1168762138772</v>
      </c>
      <c r="AA39" s="1">
        <f>IF(OR('Planungstool Heizlast'!$B$9="Fußbodenheizung 35°C",'Planungstool Heizlast'!$B$9="Niedertemperaturheizkörper 45°C"),IF('Planungstool Heizlast'!$B$4="EU13L",Leistungsdaten!J39, IF('Planungstool Heizlast'!$B$4="EU35L",Leistungsdaten!V39,IF('Planungstool Heizlast'!$B$4="EU10L",Leistungsdaten!F39,IF('Planungstool Heizlast'!$B$4="EU08L",Leistungsdaten!B39,IF('Planungstool Heizlast'!$B$4="EU15L",N39,IF('Planungstool Heizlast'!$B$4="EU20L",R39,"")))))),IF('Planungstool Heizlast'!$B$4="EU13L",Leistungsdaten!J39, IF('Planungstool Heizlast'!$B$4="EU35L",Leistungsdaten!V39,IF('Planungstool Heizlast'!$B$4="EU10L",Leistungsdaten!F39,IF('Planungstool Heizlast'!$B$4="EU08L",Leistungsdaten!B39,IF('Planungstool Heizlast'!$B$4="EU15L",N39,IF('Planungstool Heizlast'!$B$4="EU20L",R39,""))))))*0.9)*'Planungstool Heizlast'!$B$5</f>
        <v>28.541288884212499</v>
      </c>
      <c r="AB39" s="1">
        <f>IF('Planungstool Heizlast'!$B$4="EU13L",Leistungsdaten!K39,IF('Planungstool Heizlast'!$B$4="EU10L",Leistungsdaten!G39, IF('Planungstool Heizlast'!$B$4="EU35L",Leistungsdaten!W39,IF('Planungstool Heizlast'!$B$4="EU08L",Leistungsdaten!C39,IF('Planungstool Heizlast'!$B$4="EU15L",O39,IF('Planungstool Heizlast'!$B$4="EU20L",S39,""))))))*$B$274</f>
        <v>29.01538723297412</v>
      </c>
      <c r="AC39" s="1">
        <f t="shared" si="1"/>
        <v>-0.47409834876162193</v>
      </c>
    </row>
    <row r="40" spans="1:29" x14ac:dyDescent="0.25">
      <c r="A40">
        <v>-13.317634146525601</v>
      </c>
      <c r="B40">
        <v>7.2418944428505903</v>
      </c>
      <c r="C40">
        <f>IF(A40&lt;'Planungstool Heizlast'!$B$8,'Planungstool Heizlast'!$B$21,IF(A40&gt;15,'Planungstool Heizlast'!$B$20,'Planungstool Heizlast'!$B$19/(15-'Planungstool Heizlast'!$B$8)*(15-Leistungsdaten!A40)+'Planungstool Heizlast'!$B$20))</f>
        <v>29.01538723297412</v>
      </c>
      <c r="E40">
        <v>-12.823054930898101</v>
      </c>
      <c r="F40">
        <v>8.6874178095052805</v>
      </c>
      <c r="G40">
        <f>IF(E40&lt;'Planungstool Heizlast'!$B$8,'Planungstool Heizlast'!$B$21,IF(E40&gt;15,'Planungstool Heizlast'!$B$20,'Planungstool Heizlast'!$B$19/(15-'Planungstool Heizlast'!$B$8)*(15-Leistungsdaten!E40)+'Planungstool Heizlast'!$B$20))</f>
        <v>29.01538723297412</v>
      </c>
      <c r="I40">
        <v>-11.536403560752801</v>
      </c>
      <c r="J40">
        <v>11.968400240833001</v>
      </c>
      <c r="K40">
        <f>IF(I40&lt;'Planungstool Heizlast'!$B$8,'Planungstool Heizlast'!$B$21,IF(I40&gt;15,'Planungstool Heizlast'!$B$20,'Planungstool Heizlast'!$B$19/(15-'Planungstool Heizlast'!$B$8)*(15-Leistungsdaten!I40)+'Planungstool Heizlast'!$B$20))</f>
        <v>28.535823835826079</v>
      </c>
      <c r="M40">
        <v>-11.931301474751599</v>
      </c>
      <c r="N40">
        <v>14.199543962984301</v>
      </c>
      <c r="O40">
        <f>IF(M40&lt;'Planungstool Heizlast'!$B$8,'Planungstool Heizlast'!$B$21,IF(M40&gt;15,'Planungstool Heizlast'!$B$20,'Planungstool Heizlast'!$B$19/(15-'Planungstool Heizlast'!$B$8)*(15-Leistungsdaten!M40)+'Planungstool Heizlast'!$B$20))</f>
        <v>28.944322627299666</v>
      </c>
      <c r="Q40">
        <v>-12.4477171619671</v>
      </c>
      <c r="R40">
        <v>18.895725261090401</v>
      </c>
      <c r="S40">
        <f>IF(Q40&lt;'Planungstool Heizlast'!$B$8,'Planungstool Heizlast'!$B$21,IF(Q40&gt;15,'Planungstool Heizlast'!$B$20,'Planungstool Heizlast'!$B$19/(15-'Planungstool Heizlast'!$B$8)*(15-Leistungsdaten!Q40)+'Planungstool Heizlast'!$B$20))</f>
        <v>29.01538723297412</v>
      </c>
      <c r="U40">
        <v>-12.8953577272014</v>
      </c>
      <c r="V40">
        <v>28.6961429579125</v>
      </c>
      <c r="W40">
        <f>IF(U40&lt;'Planungstool Heizlast'!$B$8,'Planungstool Heizlast'!$B$21,IF(U40&gt;15,'Planungstool Heizlast'!$B$20,'Planungstool Heizlast'!$B$19/(15-'Planungstool Heizlast'!$B$8)*(15-Leistungsdaten!U40)+'Planungstool Heizlast'!$B$20))</f>
        <v>29.01538723297412</v>
      </c>
      <c r="Z40" s="1">
        <f>IF('Planungstool Heizlast'!$B$4="EU13L",Leistungsdaten!I40,IF('Planungstool Heizlast'!$B$4="EU10L",E40,IF('Planungstool Heizlast'!$B$4="EU08L",A40,IF('Planungstool Heizlast'!$B$4="EU15L",M40,IF('Planungstool Heizlast'!$B$4="EU20L",Q40,IF('Planungstool Heizlast'!$B$4="EU35L",U40,""))))))</f>
        <v>-12.8953577272014</v>
      </c>
      <c r="AA40" s="1">
        <f>IF(OR('Planungstool Heizlast'!$B$9="Fußbodenheizung 35°C",'Planungstool Heizlast'!$B$9="Niedertemperaturheizkörper 45°C"),IF('Planungstool Heizlast'!$B$4="EU13L",Leistungsdaten!J40, IF('Planungstool Heizlast'!$B$4="EU35L",Leistungsdaten!V40,IF('Planungstool Heizlast'!$B$4="EU10L",Leistungsdaten!F40,IF('Planungstool Heizlast'!$B$4="EU08L",Leistungsdaten!B40,IF('Planungstool Heizlast'!$B$4="EU15L",N40,IF('Planungstool Heizlast'!$B$4="EU20L",R40,"")))))),IF('Planungstool Heizlast'!$B$4="EU13L",Leistungsdaten!J40, IF('Planungstool Heizlast'!$B$4="EU35L",Leistungsdaten!V40,IF('Planungstool Heizlast'!$B$4="EU10L",Leistungsdaten!F40,IF('Planungstool Heizlast'!$B$4="EU08L",Leistungsdaten!B40,IF('Planungstool Heizlast'!$B$4="EU15L",N40,IF('Planungstool Heizlast'!$B$4="EU20L",R40,""))))))*0.9)*'Planungstool Heizlast'!$B$5</f>
        <v>28.6961429579125</v>
      </c>
      <c r="AB40" s="1">
        <f>IF('Planungstool Heizlast'!$B$4="EU13L",Leistungsdaten!K40,IF('Planungstool Heizlast'!$B$4="EU10L",Leistungsdaten!G40, IF('Planungstool Heizlast'!$B$4="EU35L",Leistungsdaten!W40,IF('Planungstool Heizlast'!$B$4="EU08L",Leistungsdaten!C40,IF('Planungstool Heizlast'!$B$4="EU15L",O40,IF('Planungstool Heizlast'!$B$4="EU20L",S40,""))))))*$B$274</f>
        <v>29.01538723297412</v>
      </c>
      <c r="AC40" s="1">
        <f t="shared" si="1"/>
        <v>-0.3192442750616209</v>
      </c>
    </row>
    <row r="41" spans="1:29" x14ac:dyDescent="0.25">
      <c r="A41">
        <v>-13.1015526673977</v>
      </c>
      <c r="B41">
        <v>7.28240778710793</v>
      </c>
      <c r="C41">
        <f>IF(A41&lt;'Planungstool Heizlast'!$B$8,'Planungstool Heizlast'!$B$21,IF(A41&gt;15,'Planungstool Heizlast'!$B$20,'Planungstool Heizlast'!$B$19/(15-'Planungstool Heizlast'!$B$8)*(15-Leistungsdaten!A41)+'Planungstool Heizlast'!$B$20))</f>
        <v>29.01538723297412</v>
      </c>
      <c r="E41">
        <v>-12.6028946526932</v>
      </c>
      <c r="F41">
        <v>8.7321161648296908</v>
      </c>
      <c r="G41">
        <f>IF(E41&lt;'Planungstool Heizlast'!$B$8,'Planungstool Heizlast'!$B$21,IF(E41&gt;15,'Planungstool Heizlast'!$B$20,'Planungstool Heizlast'!$B$19/(15-'Planungstool Heizlast'!$B$8)*(15-Leistungsdaten!E41)+'Planungstool Heizlast'!$B$20))</f>
        <v>29.01538723297412</v>
      </c>
      <c r="I41">
        <v>-11.297413061491101</v>
      </c>
      <c r="J41">
        <v>12.0205298235407</v>
      </c>
      <c r="K41">
        <f>IF(I41&lt;'Planungstool Heizlast'!$B$8,'Planungstool Heizlast'!$B$21,IF(I41&gt;15,'Planungstool Heizlast'!$B$20,'Planungstool Heizlast'!$B$19/(15-'Planungstool Heizlast'!$B$8)*(15-Leistungsdaten!I41)+'Planungstool Heizlast'!$B$20))</f>
        <v>28.288602144697133</v>
      </c>
      <c r="M41">
        <v>-11.685882917117</v>
      </c>
      <c r="N41">
        <v>14.2588785044587</v>
      </c>
      <c r="O41">
        <f>IF(M41&lt;'Planungstool Heizlast'!$B$8,'Planungstool Heizlast'!$B$21,IF(M41&gt;15,'Planungstool Heizlast'!$B$20,'Planungstool Heizlast'!$B$19/(15-'Planungstool Heizlast'!$B$8)*(15-Leistungsdaten!M41)+'Planungstool Heizlast'!$B$20))</f>
        <v>28.690451485809589</v>
      </c>
      <c r="Q41">
        <v>-12.2069976066949</v>
      </c>
      <c r="R41">
        <v>18.985573816680802</v>
      </c>
      <c r="S41">
        <f>IF(Q41&lt;'Planungstool Heizlast'!$B$8,'Planungstool Heizlast'!$B$21,IF(Q41&gt;15,'Planungstool Heizlast'!$B$20,'Planungstool Heizlast'!$B$19/(15-'Planungstool Heizlast'!$B$8)*(15-Leistungsdaten!Q41)+'Planungstool Heizlast'!$B$20))</f>
        <v>29.01538723297412</v>
      </c>
      <c r="U41">
        <v>-12.673670502801601</v>
      </c>
      <c r="V41">
        <v>28.8513982335447</v>
      </c>
      <c r="W41">
        <f>IF(U41&lt;'Planungstool Heizlast'!$B$8,'Planungstool Heizlast'!$B$21,IF(U41&gt;15,'Planungstool Heizlast'!$B$20,'Planungstool Heizlast'!$B$19/(15-'Planungstool Heizlast'!$B$8)*(15-Leistungsdaten!U41)+'Planungstool Heizlast'!$B$20))</f>
        <v>29.01538723297412</v>
      </c>
      <c r="Z41" s="1">
        <f>IF('Planungstool Heizlast'!$B$4="EU13L",Leistungsdaten!I41,IF('Planungstool Heizlast'!$B$4="EU10L",E41,IF('Planungstool Heizlast'!$B$4="EU08L",A41,IF('Planungstool Heizlast'!$B$4="EU15L",M41,IF('Planungstool Heizlast'!$B$4="EU20L",Q41,IF('Planungstool Heizlast'!$B$4="EU35L",U41,""))))))</f>
        <v>-12.673670502801601</v>
      </c>
      <c r="AA41" s="1">
        <f>IF(OR('Planungstool Heizlast'!$B$9="Fußbodenheizung 35°C",'Planungstool Heizlast'!$B$9="Niedertemperaturheizkörper 45°C"),IF('Planungstool Heizlast'!$B$4="EU13L",Leistungsdaten!J41, IF('Planungstool Heizlast'!$B$4="EU35L",Leistungsdaten!V41,IF('Planungstool Heizlast'!$B$4="EU10L",Leistungsdaten!F41,IF('Planungstool Heizlast'!$B$4="EU08L",Leistungsdaten!B41,IF('Planungstool Heizlast'!$B$4="EU15L",N41,IF('Planungstool Heizlast'!$B$4="EU20L",R41,"")))))),IF('Planungstool Heizlast'!$B$4="EU13L",Leistungsdaten!J41, IF('Planungstool Heizlast'!$B$4="EU35L",Leistungsdaten!V41,IF('Planungstool Heizlast'!$B$4="EU10L",Leistungsdaten!F41,IF('Planungstool Heizlast'!$B$4="EU08L",Leistungsdaten!B41,IF('Planungstool Heizlast'!$B$4="EU15L",N41,IF('Planungstool Heizlast'!$B$4="EU20L",R41,""))))))*0.9)*'Planungstool Heizlast'!$B$5</f>
        <v>28.8513982335447</v>
      </c>
      <c r="AB41" s="1">
        <f>IF('Planungstool Heizlast'!$B$4="EU13L",Leistungsdaten!K41,IF('Planungstool Heizlast'!$B$4="EU10L",Leistungsdaten!G41, IF('Planungstool Heizlast'!$B$4="EU35L",Leistungsdaten!W41,IF('Planungstool Heizlast'!$B$4="EU08L",Leistungsdaten!C41,IF('Planungstool Heizlast'!$B$4="EU15L",O41,IF('Planungstool Heizlast'!$B$4="EU20L",S41,""))))))*$B$274</f>
        <v>29.01538723297412</v>
      </c>
      <c r="AC41" s="1">
        <f t="shared" si="1"/>
        <v>-0.1639889994294208</v>
      </c>
    </row>
    <row r="42" spans="1:29" x14ac:dyDescent="0.25">
      <c r="A42">
        <v>-12.8853392904589</v>
      </c>
      <c r="B42">
        <v>7.3230109587565302</v>
      </c>
      <c r="C42">
        <f>IF(A42&lt;'Planungstool Heizlast'!$B$8,'Planungstool Heizlast'!$B$21,IF(A42&gt;15,'Planungstool Heizlast'!$B$20,'Planungstool Heizlast'!$B$19/(15-'Planungstool Heizlast'!$B$8)*(15-Leistungsdaten!A42)+'Planungstool Heizlast'!$B$20))</f>
        <v>29.01538723297412</v>
      </c>
      <c r="E42">
        <v>-12.3826555303903</v>
      </c>
      <c r="F42">
        <v>8.7767459986422995</v>
      </c>
      <c r="G42">
        <f>IF(E42&lt;'Planungstool Heizlast'!$B$8,'Planungstool Heizlast'!$B$21,IF(E42&gt;15,'Planungstool Heizlast'!$B$20,'Planungstool Heizlast'!$B$19/(15-'Planungstool Heizlast'!$B$8)*(15-Leistungsdaten!E42)+'Planungstool Heizlast'!$B$20))</f>
        <v>29.01538723297412</v>
      </c>
      <c r="I42">
        <v>-11.058308866850499</v>
      </c>
      <c r="J42">
        <v>12.0723950431024</v>
      </c>
      <c r="K42">
        <f>IF(I42&lt;'Planungstool Heizlast'!$B$8,'Planungstool Heizlast'!$B$21,IF(I42&gt;15,'Planungstool Heizlast'!$B$20,'Planungstool Heizlast'!$B$19/(15-'Planungstool Heizlast'!$B$8)*(15-Leistungsdaten!I42)+'Planungstool Heizlast'!$B$20))</f>
        <v>28.041262842349617</v>
      </c>
      <c r="M42">
        <v>-11.4401810052809</v>
      </c>
      <c r="N42">
        <v>14.3177726224671</v>
      </c>
      <c r="O42">
        <f>IF(M42&lt;'Planungstool Heizlast'!$B$8,'Planungstool Heizlast'!$B$21,IF(M42&gt;15,'Planungstool Heizlast'!$B$20,'Planungstool Heizlast'!$B$19/(15-'Planungstool Heizlast'!$B$8)*(15-Leistungsdaten!M42)+'Planungstool Heizlast'!$B$20))</f>
        <v>28.436287230973583</v>
      </c>
      <c r="Q42">
        <v>-11.9660181666016</v>
      </c>
      <c r="R42">
        <v>19.075052212534501</v>
      </c>
      <c r="S42">
        <f>IF(Q42&lt;'Planungstool Heizlast'!$B$8,'Planungstool Heizlast'!$B$21,IF(Q42&gt;15,'Planungstool Heizlast'!$B$20,'Planungstool Heizlast'!$B$19/(15-'Planungstool Heizlast'!$B$8)*(15-Leistungsdaten!Q42)+'Planungstool Heizlast'!$B$20))</f>
        <v>28.980235014177278</v>
      </c>
      <c r="U42">
        <v>-12.440650840586301</v>
      </c>
      <c r="V42">
        <v>29.000473936540299</v>
      </c>
      <c r="W42">
        <f>IF(U42&lt;'Planungstool Heizlast'!$B$8,'Planungstool Heizlast'!$B$21,IF(U42&gt;15,'Planungstool Heizlast'!$B$20,'Planungstool Heizlast'!$B$19/(15-'Planungstool Heizlast'!$B$8)*(15-Leistungsdaten!U42)+'Planungstool Heizlast'!$B$20))</f>
        <v>29.01538723297412</v>
      </c>
      <c r="Z42" s="1">
        <f>IF('Planungstool Heizlast'!$B$4="EU13L",Leistungsdaten!I42,IF('Planungstool Heizlast'!$B$4="EU10L",E42,IF('Planungstool Heizlast'!$B$4="EU08L",A42,IF('Planungstool Heizlast'!$B$4="EU15L",M42,IF('Planungstool Heizlast'!$B$4="EU20L",Q42,IF('Planungstool Heizlast'!$B$4="EU35L",U42,""))))))</f>
        <v>-12.440650840586301</v>
      </c>
      <c r="AA42" s="1">
        <f>IF(OR('Planungstool Heizlast'!$B$9="Fußbodenheizung 35°C",'Planungstool Heizlast'!$B$9="Niedertemperaturheizkörper 45°C"),IF('Planungstool Heizlast'!$B$4="EU13L",Leistungsdaten!J42, IF('Planungstool Heizlast'!$B$4="EU35L",Leistungsdaten!V42,IF('Planungstool Heizlast'!$B$4="EU10L",Leistungsdaten!F42,IF('Planungstool Heizlast'!$B$4="EU08L",Leistungsdaten!B42,IF('Planungstool Heizlast'!$B$4="EU15L",N42,IF('Planungstool Heizlast'!$B$4="EU20L",R42,"")))))),IF('Planungstool Heizlast'!$B$4="EU13L",Leistungsdaten!J42, IF('Planungstool Heizlast'!$B$4="EU35L",Leistungsdaten!V42,IF('Planungstool Heizlast'!$B$4="EU10L",Leistungsdaten!F42,IF('Planungstool Heizlast'!$B$4="EU08L",Leistungsdaten!B42,IF('Planungstool Heizlast'!$B$4="EU15L",N42,IF('Planungstool Heizlast'!$B$4="EU20L",R42,""))))))*0.9)*'Planungstool Heizlast'!$B$5</f>
        <v>29.000473936540299</v>
      </c>
      <c r="AB42" s="1">
        <f>IF('Planungstool Heizlast'!$B$4="EU13L",Leistungsdaten!K42,IF('Planungstool Heizlast'!$B$4="EU10L",Leistungsdaten!G42, IF('Planungstool Heizlast'!$B$4="EU35L",Leistungsdaten!W42,IF('Planungstool Heizlast'!$B$4="EU08L",Leistungsdaten!C42,IF('Planungstool Heizlast'!$B$4="EU15L",O42,IF('Planungstool Heizlast'!$B$4="EU20L",S42,""))))))*$B$274</f>
        <v>29.01538723297412</v>
      </c>
      <c r="AC42" s="1">
        <f t="shared" si="1"/>
        <v>-1.4913296433821444E-2</v>
      </c>
    </row>
    <row r="43" spans="1:29" x14ac:dyDescent="0.25">
      <c r="A43">
        <v>-12.6689948236637</v>
      </c>
      <c r="B43">
        <v>7.36369947682656</v>
      </c>
      <c r="C43">
        <f>IF(A43&lt;'Planungstool Heizlast'!$B$8,'Planungstool Heizlast'!$B$21,IF(A43&gt;15,'Planungstool Heizlast'!$B$20,'Planungstool Heizlast'!$B$19/(15-'Planungstool Heizlast'!$B$8)*(15-Leistungsdaten!A43)+'Planungstool Heizlast'!$B$20))</f>
        <v>29.01538723297412</v>
      </c>
      <c r="E43">
        <v>-12.162337664684999</v>
      </c>
      <c r="F43">
        <v>8.8213049734832403</v>
      </c>
      <c r="G43">
        <f>IF(E43&lt;'Planungstool Heizlast'!$B$8,'Planungstool Heizlast'!$B$21,IF(E43&gt;15,'Planungstool Heizlast'!$B$20,'Planungstool Heizlast'!$B$19/(15-'Planungstool Heizlast'!$B$8)*(15-Leistungsdaten!E43)+'Planungstool Heizlast'!$B$20))</f>
        <v>29.01538723297412</v>
      </c>
      <c r="I43">
        <v>-10.8190920307844</v>
      </c>
      <c r="J43">
        <v>12.123983362848399</v>
      </c>
      <c r="K43">
        <f>IF(I43&lt;'Planungstool Heizlast'!$B$8,'Planungstool Heizlast'!$B$21,IF(I43&gt;15,'Planungstool Heizlast'!$B$20,'Planungstool Heizlast'!$B$19/(15-'Planungstool Heizlast'!$B$8)*(15-Leistungsdaten!I43)+'Planungstool Heizlast'!$B$20))</f>
        <v>27.793807019036674</v>
      </c>
      <c r="M43">
        <v>-11.194194860124201</v>
      </c>
      <c r="N43">
        <v>14.376197638435199</v>
      </c>
      <c r="O43">
        <f>IF(M43&lt;'Planungstool Heizlast'!$B$8,'Planungstool Heizlast'!$B$21,IF(M43&gt;15,'Planungstool Heizlast'!$B$20,'Planungstool Heizlast'!$B$19/(15-'Planungstool Heizlast'!$B$8)*(15-Leistungsdaten!M43)+'Planungstool Heizlast'!$B$20))</f>
        <v>28.181828953394369</v>
      </c>
      <c r="Q43">
        <v>-11.7247783905894</v>
      </c>
      <c r="R43">
        <v>19.164129050631502</v>
      </c>
      <c r="S43">
        <f>IF(Q43&lt;'Planungstool Heizlast'!$B$8,'Planungstool Heizlast'!$B$21,IF(Q43&gt;15,'Planungstool Heizlast'!$B$20,'Planungstool Heizlast'!$B$19/(15-'Planungstool Heizlast'!$B$8)*(15-Leistungsdaten!Q43)+'Planungstool Heizlast'!$B$20))</f>
        <v>28.730686577827111</v>
      </c>
      <c r="U43">
        <v>-12.200982111916201</v>
      </c>
      <c r="V43">
        <v>29.1457156309231</v>
      </c>
      <c r="W43">
        <f>IF(U43&lt;'Planungstool Heizlast'!$B$8,'Planungstool Heizlast'!$B$21,IF(U43&gt;15,'Planungstool Heizlast'!$B$20,'Planungstool Heizlast'!$B$19/(15-'Planungstool Heizlast'!$B$8)*(15-Leistungsdaten!U43)+'Planungstool Heizlast'!$B$20))</f>
        <v>29.01538723297412</v>
      </c>
      <c r="Z43" s="1">
        <f>IF('Planungstool Heizlast'!$B$4="EU13L",Leistungsdaten!I43,IF('Planungstool Heizlast'!$B$4="EU10L",E43,IF('Planungstool Heizlast'!$B$4="EU08L",A43,IF('Planungstool Heizlast'!$B$4="EU15L",M43,IF('Planungstool Heizlast'!$B$4="EU20L",Q43,IF('Planungstool Heizlast'!$B$4="EU35L",U43,""))))))</f>
        <v>-12.200982111916201</v>
      </c>
      <c r="AA43" s="1">
        <f>IF(OR('Planungstool Heizlast'!$B$9="Fußbodenheizung 35°C",'Planungstool Heizlast'!$B$9="Niedertemperaturheizkörper 45°C"),IF('Planungstool Heizlast'!$B$4="EU13L",Leistungsdaten!J43, IF('Planungstool Heizlast'!$B$4="EU35L",Leistungsdaten!V43,IF('Planungstool Heizlast'!$B$4="EU10L",Leistungsdaten!F43,IF('Planungstool Heizlast'!$B$4="EU08L",Leistungsdaten!B43,IF('Planungstool Heizlast'!$B$4="EU15L",N43,IF('Planungstool Heizlast'!$B$4="EU20L",R43,"")))))),IF('Planungstool Heizlast'!$B$4="EU13L",Leistungsdaten!J43, IF('Planungstool Heizlast'!$B$4="EU35L",Leistungsdaten!V43,IF('Planungstool Heizlast'!$B$4="EU10L",Leistungsdaten!F43,IF('Planungstool Heizlast'!$B$4="EU08L",Leistungsdaten!B43,IF('Planungstool Heizlast'!$B$4="EU15L",N43,IF('Planungstool Heizlast'!$B$4="EU20L",R43,""))))))*0.9)*'Planungstool Heizlast'!$B$5</f>
        <v>29.1457156309231</v>
      </c>
      <c r="AB43" s="1">
        <f>IF('Planungstool Heizlast'!$B$4="EU13L",Leistungsdaten!K43,IF('Planungstool Heizlast'!$B$4="EU10L",Leistungsdaten!G43, IF('Planungstool Heizlast'!$B$4="EU35L",Leistungsdaten!W43,IF('Planungstool Heizlast'!$B$4="EU08L",Leistungsdaten!C43,IF('Planungstool Heizlast'!$B$4="EU15L",O43,IF('Planungstool Heizlast'!$B$4="EU20L",S43,""))))))*$B$274</f>
        <v>29.01538723297412</v>
      </c>
      <c r="AC43" s="1">
        <f t="shared" si="1"/>
        <v>0.1303283979489791</v>
      </c>
    </row>
    <row r="44" spans="1:29" x14ac:dyDescent="0.25">
      <c r="A44">
        <v>-12.4525200854959</v>
      </c>
      <c r="B44">
        <v>7.4044688004057502</v>
      </c>
      <c r="C44">
        <f>IF(A44&lt;'Planungstool Heizlast'!$B$8,'Planungstool Heizlast'!$B$21,IF(A44&gt;15,'Planungstool Heizlast'!$B$20,'Planungstool Heizlast'!$B$19/(15-'Planungstool Heizlast'!$B$8)*(15-Leistungsdaten!A44)+'Planungstool Heizlast'!$B$20))</f>
        <v>29.01538723297412</v>
      </c>
      <c r="E44">
        <v>-11.9419411504033</v>
      </c>
      <c r="F44">
        <v>8.8657906790514094</v>
      </c>
      <c r="G44">
        <f>IF(E44&lt;'Planungstool Heizlast'!$B$8,'Planungstool Heizlast'!$B$21,IF(E44&gt;15,'Planungstool Heizlast'!$B$20,'Planungstool Heizlast'!$B$19/(15-'Planungstool Heizlast'!$B$8)*(15-Leistungsdaten!E44)+'Planungstool Heizlast'!$B$20))</f>
        <v>28.955328749366458</v>
      </c>
      <c r="I44">
        <v>-10.5797636133462</v>
      </c>
      <c r="J44">
        <v>12.175281967829299</v>
      </c>
      <c r="K44">
        <f>IF(I44&lt;'Planungstool Heizlast'!$B$8,'Planungstool Heizlast'!$B$21,IF(I44&gt;15,'Planungstool Heizlast'!$B$20,'Planungstool Heizlast'!$B$19/(15-'Planungstool Heizlast'!$B$8)*(15-Leistungsdaten!I44)+'Planungstool Heizlast'!$B$20))</f>
        <v>27.546235771321527</v>
      </c>
      <c r="M44">
        <v>-10.9479236025281</v>
      </c>
      <c r="N44">
        <v>14.4341239358239</v>
      </c>
      <c r="O44">
        <f>IF(M44&lt;'Planungstool Heizlast'!$B$8,'Planungstool Heizlast'!$B$21,IF(M44&gt;15,'Planungstool Heizlast'!$B$20,'Planungstool Heizlast'!$B$19/(15-'Planungstool Heizlast'!$B$8)*(15-Leistungsdaten!M44)+'Planungstool Heizlast'!$B$20))</f>
        <v>27.927075743674973</v>
      </c>
      <c r="Q44">
        <v>-11.4832778275604</v>
      </c>
      <c r="R44">
        <v>19.252771935920101</v>
      </c>
      <c r="S44">
        <f>IF(Q44&lt;'Planungstool Heizlast'!$B$8,'Planungstool Heizlast'!$B$21,IF(Q44&gt;15,'Planungstool Heizlast'!$B$20,'Planungstool Heizlast'!$B$19/(15-'Planungstool Heizlast'!$B$8)*(15-Leistungsdaten!Q44)+'Planungstool Heizlast'!$B$20))</f>
        <v>28.48086837256346</v>
      </c>
      <c r="U44">
        <v>-11.9610733677961</v>
      </c>
      <c r="V44">
        <v>29.290777530141099</v>
      </c>
      <c r="W44">
        <f>IF(U44&lt;'Planungstool Heizlast'!$B$8,'Planungstool Heizlast'!$B$21,IF(U44&gt;15,'Planungstool Heizlast'!$B$20,'Planungstool Heizlast'!$B$19/(15-'Planungstool Heizlast'!$B$8)*(15-Leistungsdaten!U44)+'Planungstool Heizlast'!$B$20))</f>
        <v>28.975119909071577</v>
      </c>
      <c r="Z44" s="1">
        <f>IF('Planungstool Heizlast'!$B$4="EU13L",Leistungsdaten!I44,IF('Planungstool Heizlast'!$B$4="EU10L",E44,IF('Planungstool Heizlast'!$B$4="EU08L",A44,IF('Planungstool Heizlast'!$B$4="EU15L",M44,IF('Planungstool Heizlast'!$B$4="EU20L",Q44,IF('Planungstool Heizlast'!$B$4="EU35L",U44,""))))))</f>
        <v>-11.9610733677961</v>
      </c>
      <c r="AA44" s="1">
        <f>IF(OR('Planungstool Heizlast'!$B$9="Fußbodenheizung 35°C",'Planungstool Heizlast'!$B$9="Niedertemperaturheizkörper 45°C"),IF('Planungstool Heizlast'!$B$4="EU13L",Leistungsdaten!J44, IF('Planungstool Heizlast'!$B$4="EU35L",Leistungsdaten!V44,IF('Planungstool Heizlast'!$B$4="EU10L",Leistungsdaten!F44,IF('Planungstool Heizlast'!$B$4="EU08L",Leistungsdaten!B44,IF('Planungstool Heizlast'!$B$4="EU15L",N44,IF('Planungstool Heizlast'!$B$4="EU20L",R44,"")))))),IF('Planungstool Heizlast'!$B$4="EU13L",Leistungsdaten!J44, IF('Planungstool Heizlast'!$B$4="EU35L",Leistungsdaten!V44,IF('Planungstool Heizlast'!$B$4="EU10L",Leistungsdaten!F44,IF('Planungstool Heizlast'!$B$4="EU08L",Leistungsdaten!B44,IF('Planungstool Heizlast'!$B$4="EU15L",N44,IF('Planungstool Heizlast'!$B$4="EU20L",R44,""))))))*0.9)*'Planungstool Heizlast'!$B$5</f>
        <v>29.290777530141099</v>
      </c>
      <c r="AB44" s="1">
        <f>IF('Planungstool Heizlast'!$B$4="EU13L",Leistungsdaten!K44,IF('Planungstool Heizlast'!$B$4="EU10L",Leistungsdaten!G44, IF('Planungstool Heizlast'!$B$4="EU35L",Leistungsdaten!W44,IF('Planungstool Heizlast'!$B$4="EU08L",Leistungsdaten!C44,IF('Planungstool Heizlast'!$B$4="EU15L",O44,IF('Planungstool Heizlast'!$B$4="EU20L",S44,""))))))*$B$274</f>
        <v>28.975119909071577</v>
      </c>
      <c r="AC44" s="1">
        <f t="shared" si="1"/>
        <v>0.31565762106952278</v>
      </c>
    </row>
    <row r="45" spans="1:29" x14ac:dyDescent="0.25">
      <c r="A45">
        <v>-12.2359159046249</v>
      </c>
      <c r="B45">
        <v>7.4453143276408902</v>
      </c>
      <c r="C45">
        <f>IF(A45&lt;'Planungstool Heizlast'!$B$8,'Planungstool Heizlast'!$B$21,IF(A45&gt;15,'Planungstool Heizlast'!$B$20,'Planungstool Heizlast'!$B$19/(15-'Planungstool Heizlast'!$B$8)*(15-Leistungsdaten!A45)+'Planungstool Heizlast'!$B$20))</f>
        <v>29.01538723297412</v>
      </c>
      <c r="E45">
        <v>-11.7214660768299</v>
      </c>
      <c r="F45">
        <v>8.9102006309409294</v>
      </c>
      <c r="G45">
        <f>IF(E45&lt;'Planungstool Heizlast'!$B$8,'Planungstool Heizlast'!$B$21,IF(E45&gt;15,'Planungstool Heizlast'!$B$20,'Planungstool Heizlast'!$B$19/(15-'Planungstool Heizlast'!$B$8)*(15-Leistungsdaten!E45)+'Planungstool Heizlast'!$B$20))</f>
        <v>28.727260183005125</v>
      </c>
      <c r="I45">
        <v>-10.3403246806885</v>
      </c>
      <c r="J45">
        <v>12.226277758703</v>
      </c>
      <c r="K45">
        <f>IF(I45&lt;'Planungstool Heizlast'!$B$8,'Planungstool Heizlast'!$B$21,IF(I45&gt;15,'Planungstool Heizlast'!$B$20,'Planungstool Heizlast'!$B$19/(15-'Planungstool Heizlast'!$B$8)*(15-Leistungsdaten!I45)+'Planungstool Heizlast'!$B$20))</f>
        <v>27.298550202076672</v>
      </c>
      <c r="M45">
        <v>-10.7013663533738</v>
      </c>
      <c r="N45">
        <v>14.491520931230699</v>
      </c>
      <c r="O45">
        <f>IF(M45&lt;'Planungstool Heizlast'!$B$8,'Planungstool Heizlast'!$B$21,IF(M45&gt;15,'Planungstool Heizlast'!$B$20,'Planungstool Heizlast'!$B$19/(15-'Planungstool Heizlast'!$B$8)*(15-Leistungsdaten!M45)+'Planungstool Heizlast'!$B$20))</f>
        <v>27.67202669241842</v>
      </c>
      <c r="Q45">
        <v>-11.2415160264169</v>
      </c>
      <c r="R45">
        <v>19.3409474462022</v>
      </c>
      <c r="S45">
        <f>IF(Q45&lt;'Planungstool Heizlast'!$B$8,'Planungstool Heizlast'!$B$21,IF(Q45&gt;15,'Planungstool Heizlast'!$B$20,'Planungstool Heizlast'!$B$19/(15-'Planungstool Heizlast'!$B$8)*(15-Leistungsdaten!Q45)+'Planungstool Heizlast'!$B$20))</f>
        <v>28.230779931752153</v>
      </c>
      <c r="U45">
        <v>-11.7209240147308</v>
      </c>
      <c r="V45">
        <v>29.435627335358301</v>
      </c>
      <c r="W45">
        <f>IF(U45&lt;'Planungstool Heizlast'!$B$8,'Planungstool Heizlast'!$B$21,IF(U45&gt;15,'Planungstool Heizlast'!$B$20,'Planungstool Heizlast'!$B$19/(15-'Planungstool Heizlast'!$B$8)*(15-Leistungsdaten!U45)+'Planungstool Heizlast'!$B$20))</f>
        <v>28.726699451472907</v>
      </c>
      <c r="Z45" s="1">
        <f>IF('Planungstool Heizlast'!$B$4="EU13L",Leistungsdaten!I45,IF('Planungstool Heizlast'!$B$4="EU10L",E45,IF('Planungstool Heizlast'!$B$4="EU08L",A45,IF('Planungstool Heizlast'!$B$4="EU15L",M45,IF('Planungstool Heizlast'!$B$4="EU20L",Q45,IF('Planungstool Heizlast'!$B$4="EU35L",U45,""))))))</f>
        <v>-11.7209240147308</v>
      </c>
      <c r="AA45" s="1">
        <f>IF(OR('Planungstool Heizlast'!$B$9="Fußbodenheizung 35°C",'Planungstool Heizlast'!$B$9="Niedertemperaturheizkörper 45°C"),IF('Planungstool Heizlast'!$B$4="EU13L",Leistungsdaten!J45, IF('Planungstool Heizlast'!$B$4="EU35L",Leistungsdaten!V45,IF('Planungstool Heizlast'!$B$4="EU10L",Leistungsdaten!F45,IF('Planungstool Heizlast'!$B$4="EU08L",Leistungsdaten!B45,IF('Planungstool Heizlast'!$B$4="EU15L",N45,IF('Planungstool Heizlast'!$B$4="EU20L",R45,"")))))),IF('Planungstool Heizlast'!$B$4="EU13L",Leistungsdaten!J45, IF('Planungstool Heizlast'!$B$4="EU35L",Leistungsdaten!V45,IF('Planungstool Heizlast'!$B$4="EU10L",Leistungsdaten!F45,IF('Planungstool Heizlast'!$B$4="EU08L",Leistungsdaten!B45,IF('Planungstool Heizlast'!$B$4="EU15L",N45,IF('Planungstool Heizlast'!$B$4="EU20L",R45,""))))))*0.9)*'Planungstool Heizlast'!$B$5</f>
        <v>29.435627335358301</v>
      </c>
      <c r="AB45" s="1">
        <f>IF('Planungstool Heizlast'!$B$4="EU13L",Leistungsdaten!K45,IF('Planungstool Heizlast'!$B$4="EU10L",Leistungsdaten!G45, IF('Planungstool Heizlast'!$B$4="EU35L",Leistungsdaten!W45,IF('Planungstool Heizlast'!$B$4="EU08L",Leistungsdaten!C45,IF('Planungstool Heizlast'!$B$4="EU15L",O45,IF('Planungstool Heizlast'!$B$4="EU20L",S45,""))))))*$B$274</f>
        <v>28.726699451472907</v>
      </c>
      <c r="AC45" s="1">
        <f t="shared" si="1"/>
        <v>0.70892788388539429</v>
      </c>
    </row>
    <row r="46" spans="1:29" x14ac:dyDescent="0.25">
      <c r="A46">
        <v>-12.019183119571199</v>
      </c>
      <c r="B46">
        <v>7.4862313947219699</v>
      </c>
      <c r="C46">
        <f>IF(A46&lt;'Planungstool Heizlast'!$B$8,'Planungstool Heizlast'!$B$21,IF(A46&gt;15,'Planungstool Heizlast'!$B$20,'Planungstool Heizlast'!$B$19/(15-'Planungstool Heizlast'!$B$8)*(15-Leistungsdaten!A46)+'Planungstool Heizlast'!$B$20))</f>
        <v>29.01538723297412</v>
      </c>
      <c r="E46">
        <v>-11.500912528026999</v>
      </c>
      <c r="F46">
        <v>8.9545322693520699</v>
      </c>
      <c r="G46">
        <f>IF(E46&lt;'Planungstool Heizlast'!$B$8,'Planungstool Heizlast'!$B$21,IF(E46&gt;15,'Planungstool Heizlast'!$B$20,'Planungstool Heizlast'!$B$19/(15-'Planungstool Heizlast'!$B$8)*(15-Leistungsdaten!E46)+'Planungstool Heizlast'!$B$20))</f>
        <v>28.499110438609492</v>
      </c>
      <c r="I46">
        <v>-10.1007763050638</v>
      </c>
      <c r="J46">
        <v>12.276957345498399</v>
      </c>
      <c r="K46">
        <f>IF(I46&lt;'Planungstool Heizlast'!$B$8,'Planungstool Heizlast'!$B$21,IF(I46&gt;15,'Planungstool Heizlast'!$B$20,'Planungstool Heizlast'!$B$19/(15-'Planungstool Heizlast'!$B$8)*(15-Leistungsdaten!I46)+'Planungstool Heizlast'!$B$20))</f>
        <v>27.050751420484605</v>
      </c>
      <c r="M46">
        <v>-10.454522233542299</v>
      </c>
      <c r="N46">
        <v>14.548357044599999</v>
      </c>
      <c r="O46">
        <f>IF(M46&lt;'Planungstool Heizlast'!$B$8,'Planungstool Heizlast'!$B$21,IF(M46&gt;15,'Planungstool Heizlast'!$B$20,'Planungstool Heizlast'!$B$19/(15-'Planungstool Heizlast'!$B$8)*(15-Leistungsdaten!M46)+'Planungstool Heizlast'!$B$20))</f>
        <v>27.416680890227536</v>
      </c>
      <c r="Q46">
        <v>-10.999492536061</v>
      </c>
      <c r="R46">
        <v>19.428621101113201</v>
      </c>
      <c r="S46">
        <f>IF(Q46&lt;'Planungstool Heizlast'!$B$8,'Planungstool Heizlast'!$B$21,IF(Q46&gt;15,'Planungstool Heizlast'!$B$20,'Planungstool Heizlast'!$B$19/(15-'Planungstool Heizlast'!$B$8)*(15-Leistungsdaten!Q46)+'Planungstool Heizlast'!$B$20))</f>
        <v>27.980420788758789</v>
      </c>
      <c r="U46">
        <v>-11.4805334592252</v>
      </c>
      <c r="V46">
        <v>29.5802316992778</v>
      </c>
      <c r="W46">
        <f>IF(U46&lt;'Planungstool Heizlast'!$B$8,'Planungstool Heizlast'!$B$21,IF(U46&gt;15,'Planungstool Heizlast'!$B$20,'Planungstool Heizlast'!$B$19/(15-'Planungstool Heizlast'!$B$8)*(15-Leistungsdaten!U46)+'Planungstool Heizlast'!$B$20))</f>
        <v>28.478029484059505</v>
      </c>
      <c r="Z46" s="1">
        <f>IF('Planungstool Heizlast'!$B$4="EU13L",Leistungsdaten!I46,IF('Planungstool Heizlast'!$B$4="EU10L",E46,IF('Planungstool Heizlast'!$B$4="EU08L",A46,IF('Planungstool Heizlast'!$B$4="EU15L",M46,IF('Planungstool Heizlast'!$B$4="EU20L",Q46,IF('Planungstool Heizlast'!$B$4="EU35L",U46,""))))))</f>
        <v>-11.4805334592252</v>
      </c>
      <c r="AA46" s="1">
        <f>IF(OR('Planungstool Heizlast'!$B$9="Fußbodenheizung 35°C",'Planungstool Heizlast'!$B$9="Niedertemperaturheizkörper 45°C"),IF('Planungstool Heizlast'!$B$4="EU13L",Leistungsdaten!J46, IF('Planungstool Heizlast'!$B$4="EU35L",Leistungsdaten!V46,IF('Planungstool Heizlast'!$B$4="EU10L",Leistungsdaten!F46,IF('Planungstool Heizlast'!$B$4="EU08L",Leistungsdaten!B46,IF('Planungstool Heizlast'!$B$4="EU15L",N46,IF('Planungstool Heizlast'!$B$4="EU20L",R46,"")))))),IF('Planungstool Heizlast'!$B$4="EU13L",Leistungsdaten!J46, IF('Planungstool Heizlast'!$B$4="EU35L",Leistungsdaten!V46,IF('Planungstool Heizlast'!$B$4="EU10L",Leistungsdaten!F46,IF('Planungstool Heizlast'!$B$4="EU08L",Leistungsdaten!B46,IF('Planungstool Heizlast'!$B$4="EU15L",N46,IF('Planungstool Heizlast'!$B$4="EU20L",R46,""))))))*0.9)*'Planungstool Heizlast'!$B$5</f>
        <v>29.5802316992778</v>
      </c>
      <c r="AB46" s="1">
        <f>IF('Planungstool Heizlast'!$B$4="EU13L",Leistungsdaten!K46,IF('Planungstool Heizlast'!$B$4="EU10L",Leistungsdaten!G46, IF('Planungstool Heizlast'!$B$4="EU35L",Leistungsdaten!W46,IF('Planungstool Heizlast'!$B$4="EU08L",Leistungsdaten!C46,IF('Planungstool Heizlast'!$B$4="EU15L",O46,IF('Planungstool Heizlast'!$B$4="EU20L",S46,""))))))*$B$274</f>
        <v>28.478029484059505</v>
      </c>
      <c r="AC46" s="1">
        <f>AA46-AB46</f>
        <v>1.1022022152182949</v>
      </c>
    </row>
    <row r="47" spans="1:29" x14ac:dyDescent="0.25">
      <c r="A47">
        <v>-11.8023225783821</v>
      </c>
      <c r="B47">
        <v>7.5272152748487198</v>
      </c>
      <c r="C47">
        <f>IF(A47&lt;'Planungstool Heizlast'!$B$8,'Planungstool Heizlast'!$B$21,IF(A47&gt;15,'Planungstool Heizlast'!$B$20,'Planungstool Heizlast'!$B$19/(15-'Planungstool Heizlast'!$B$8)*(15-Leistungsdaten!A47)+'Planungstool Heizlast'!$B$20))</f>
        <v>28.810901503954106</v>
      </c>
      <c r="E47">
        <v>-11.280280583140399</v>
      </c>
      <c r="F47">
        <v>8.9987829577761893</v>
      </c>
      <c r="G47">
        <f>IF(E47&lt;'Planungstool Heizlast'!$B$8,'Planungstool Heizlast'!$B$21,IF(E47&gt;15,'Planungstool Heizlast'!$B$20,'Planungstool Heizlast'!$B$19/(15-'Planungstool Heizlast'!$B$8)*(15-Leistungsdaten!E47)+'Planungstool Heizlast'!$B$20))</f>
        <v>28.270879598051241</v>
      </c>
      <c r="I47">
        <v>-9.8611195648245005</v>
      </c>
      <c r="J47">
        <v>12.327307041252</v>
      </c>
      <c r="K47">
        <f>IF(I47&lt;'Planungstool Heizlast'!$B$8,'Planungstool Heizlast'!$B$21,IF(I47&gt;15,'Planungstool Heizlast'!$B$20,'Planungstool Heizlast'!$B$19/(15-'Planungstool Heizlast'!$B$8)*(15-Leistungsdaten!I47)+'Planungstool Heizlast'!$B$20))</f>
        <v>26.802840542037796</v>
      </c>
      <c r="M47">
        <v>-10.2073903639149</v>
      </c>
      <c r="N47">
        <v>14.604599668515201</v>
      </c>
      <c r="O47">
        <f>IF(M47&lt;'Planungstool Heizlast'!$B$8,'Planungstool Heizlast'!$B$21,IF(M47&gt;15,'Planungstool Heizlast'!$B$20,'Planungstool Heizlast'!$B$19/(15-'Planungstool Heizlast'!$B$8)*(15-Leistungsdaten!M47)+'Planungstool Heizlast'!$B$20))</f>
        <v>27.161037427705452</v>
      </c>
      <c r="Q47">
        <v>-10.7572069053949</v>
      </c>
      <c r="R47">
        <v>19.515757330171098</v>
      </c>
      <c r="S47">
        <f>IF(Q47&lt;'Planungstool Heizlast'!$B$8,'Planungstool Heizlast'!$B$21,IF(Q47&gt;15,'Planungstool Heizlast'!$B$20,'Planungstool Heizlast'!$B$19/(15-'Planungstool Heizlast'!$B$8)*(15-Leistungsdaten!Q47)+'Planungstool Heizlast'!$B$20))</f>
        <v>27.729790476949095</v>
      </c>
      <c r="U47">
        <v>-11.239901107784201</v>
      </c>
      <c r="V47">
        <v>29.724556194748001</v>
      </c>
      <c r="W47">
        <f>IF(U47&lt;'Planungstool Heizlast'!$B$8,'Planungstool Heizlast'!$B$21,IF(U47&gt;15,'Planungstool Heizlast'!$B$20,'Planungstool Heizlast'!$B$19/(15-'Planungstool Heizlast'!$B$8)*(15-Leistungsdaten!U47)+'Planungstool Heizlast'!$B$20))</f>
        <v>28.229109392895396</v>
      </c>
      <c r="Z47" s="1">
        <f>IF('Planungstool Heizlast'!$B$4="EU13L",Leistungsdaten!I47,IF('Planungstool Heizlast'!$B$4="EU10L",E47,IF('Planungstool Heizlast'!$B$4="EU08L",A47,IF('Planungstool Heizlast'!$B$4="EU15L",M47,IF('Planungstool Heizlast'!$B$4="EU20L",Q47,IF('Planungstool Heizlast'!$B$4="EU35L",U47,""))))))</f>
        <v>-11.239901107784201</v>
      </c>
      <c r="AA47" s="1">
        <f>IF(OR('Planungstool Heizlast'!$B$9="Fußbodenheizung 35°C",'Planungstool Heizlast'!$B$9="Niedertemperaturheizkörper 45°C"),IF('Planungstool Heizlast'!$B$4="EU13L",Leistungsdaten!J47, IF('Planungstool Heizlast'!$B$4="EU35L",Leistungsdaten!V47,IF('Planungstool Heizlast'!$B$4="EU10L",Leistungsdaten!F47,IF('Planungstool Heizlast'!$B$4="EU08L",Leistungsdaten!B47,IF('Planungstool Heizlast'!$B$4="EU15L",N47,IF('Planungstool Heizlast'!$B$4="EU20L",R47,"")))))),IF('Planungstool Heizlast'!$B$4="EU13L",Leistungsdaten!J47, IF('Planungstool Heizlast'!$B$4="EU35L",Leistungsdaten!V47,IF('Planungstool Heizlast'!$B$4="EU10L",Leistungsdaten!F47,IF('Planungstool Heizlast'!$B$4="EU08L",Leistungsdaten!B47,IF('Planungstool Heizlast'!$B$4="EU15L",N47,IF('Planungstool Heizlast'!$B$4="EU20L",R47,""))))))*0.9)*'Planungstool Heizlast'!$B$5</f>
        <v>29.724556194748001</v>
      </c>
      <c r="AB47" s="1">
        <f>IF('Planungstool Heizlast'!$B$4="EU13L",Leistungsdaten!K47,IF('Planungstool Heizlast'!$B$4="EU10L",Leistungsdaten!G47, IF('Planungstool Heizlast'!$B$4="EU35L",Leistungsdaten!W47,IF('Planungstool Heizlast'!$B$4="EU08L",Leistungsdaten!C47,IF('Planungstool Heizlast'!$B$4="EU15L",O47,IF('Planungstool Heizlast'!$B$4="EU20L",S47,""))))))*$B$274</f>
        <v>28.229109392895396</v>
      </c>
      <c r="AC47" s="1">
        <f t="shared" si="1"/>
        <v>1.495446801852605</v>
      </c>
    </row>
    <row r="48" spans="1:29" x14ac:dyDescent="0.25">
      <c r="A48">
        <v>-11.5853351383166</v>
      </c>
      <c r="B48">
        <v>7.5682611771793704</v>
      </c>
      <c r="C48">
        <f>IF(A48&lt;'Planungstool Heizlast'!$B$8,'Planungstool Heizlast'!$B$21,IF(A48&gt;15,'Planungstool Heizlast'!$B$20,'Planungstool Heizlast'!$B$19/(15-'Planungstool Heizlast'!$B$8)*(15-Leistungsdaten!A48)+'Planungstool Heizlast'!$B$20))</f>
        <v>28.58644069043871</v>
      </c>
      <c r="E48">
        <v>-11.059570316695501</v>
      </c>
      <c r="F48">
        <v>9.04294998165423</v>
      </c>
      <c r="G48">
        <f>IF(E48&lt;'Planungstool Heizlast'!$B$8,'Planungstool Heizlast'!$B$21,IF(E48&gt;15,'Planungstool Heizlast'!$B$20,'Planungstool Heizlast'!$B$19/(15-'Planungstool Heizlast'!$B$8)*(15-Leistungsdaten!E48)+'Planungstool Heizlast'!$B$20))</f>
        <v>28.042567738422552</v>
      </c>
      <c r="I48">
        <v>-9.6213555444222898</v>
      </c>
      <c r="J48">
        <v>12.3773128555156</v>
      </c>
      <c r="K48">
        <f>IF(I48&lt;'Planungstool Heizlast'!$B$8,'Planungstool Heizlast'!$B$21,IF(I48&gt;15,'Planungstool Heizlast'!$B$20,'Planungstool Heizlast'!$B$19/(15-'Planungstool Heizlast'!$B$8)*(15-Leistungsdaten!I48)+'Planungstool Heizlast'!$B$20))</f>
        <v>26.554818688538084</v>
      </c>
      <c r="M48">
        <v>-9.9599698653725497</v>
      </c>
      <c r="N48">
        <v>14.660215136545499</v>
      </c>
      <c r="O48">
        <f>IF(M48&lt;'Planungstool Heizlast'!$B$8,'Planungstool Heizlast'!$B$21,IF(M48&gt;15,'Planungstool Heizlast'!$B$20,'Planungstool Heizlast'!$B$19/(15-'Planungstool Heizlast'!$B$8)*(15-Leistungsdaten!M48)+'Planungstool Heizlast'!$B$20))</f>
        <v>26.905095395454932</v>
      </c>
      <c r="Q48">
        <v>-10.5146586833208</v>
      </c>
      <c r="R48">
        <v>19.6023194398662</v>
      </c>
      <c r="S48">
        <f>IF(Q48&lt;'Planungstool Heizlast'!$B$8,'Planungstool Heizlast'!$B$21,IF(Q48&gt;15,'Planungstool Heizlast'!$B$20,'Planungstool Heizlast'!$B$19/(15-'Planungstool Heizlast'!$B$8)*(15-Leistungsdaten!Q48)+'Planungstool Heizlast'!$B$20))</f>
        <v>27.478888529688767</v>
      </c>
      <c r="U48">
        <v>-10.9990263669127</v>
      </c>
      <c r="V48">
        <v>29.868565282434599</v>
      </c>
      <c r="W48">
        <f>IF(U48&lt;'Planungstool Heizlast'!$B$8,'Planungstool Heizlast'!$B$21,IF(U48&gt;15,'Planungstool Heizlast'!$B$20,'Planungstool Heizlast'!$B$19/(15-'Planungstool Heizlast'!$B$8)*(15-Leistungsdaten!U48)+'Planungstool Heizlast'!$B$20))</f>
        <v>27.979938564044627</v>
      </c>
      <c r="Z48" s="1">
        <f>IF('Planungstool Heizlast'!$B$4="EU13L",Leistungsdaten!I48,IF('Planungstool Heizlast'!$B$4="EU10L",E48,IF('Planungstool Heizlast'!$B$4="EU08L",A48,IF('Planungstool Heizlast'!$B$4="EU15L",M48,IF('Planungstool Heizlast'!$B$4="EU20L",Q48,IF('Planungstool Heizlast'!$B$4="EU35L",U48,""))))))</f>
        <v>-10.9990263669127</v>
      </c>
      <c r="AA48" s="1">
        <f>IF(OR('Planungstool Heizlast'!$B$9="Fußbodenheizung 35°C",'Planungstool Heizlast'!$B$9="Niedertemperaturheizkörper 45°C"),IF('Planungstool Heizlast'!$B$4="EU13L",Leistungsdaten!J48, IF('Planungstool Heizlast'!$B$4="EU35L",Leistungsdaten!V48,IF('Planungstool Heizlast'!$B$4="EU10L",Leistungsdaten!F48,IF('Planungstool Heizlast'!$B$4="EU08L",Leistungsdaten!B48,IF('Planungstool Heizlast'!$B$4="EU15L",N48,IF('Planungstool Heizlast'!$B$4="EU20L",R48,"")))))),IF('Planungstool Heizlast'!$B$4="EU13L",Leistungsdaten!J48, IF('Planungstool Heizlast'!$B$4="EU35L",Leistungsdaten!V48,IF('Planungstool Heizlast'!$B$4="EU10L",Leistungsdaten!F48,IF('Planungstool Heizlast'!$B$4="EU08L",Leistungsdaten!B48,IF('Planungstool Heizlast'!$B$4="EU15L",N48,IF('Planungstool Heizlast'!$B$4="EU20L",R48,""))))))*0.9)*'Planungstool Heizlast'!$B$5</f>
        <v>29.868565282434599</v>
      </c>
      <c r="AB48" s="1">
        <f>IF('Planungstool Heizlast'!$B$4="EU13L",Leistungsdaten!K48,IF('Planungstool Heizlast'!$B$4="EU10L",Leistungsdaten!G48, IF('Planungstool Heizlast'!$B$4="EU35L",Leistungsdaten!W48,IF('Planungstool Heizlast'!$B$4="EU08L",Leistungsdaten!C48,IF('Planungstool Heizlast'!$B$4="EU15L",O48,IF('Planungstool Heizlast'!$B$4="EU20L",S48,""))))))*$B$274</f>
        <v>27.979938564044627</v>
      </c>
      <c r="AC48" s="1">
        <f t="shared" si="1"/>
        <v>1.8886267183899719</v>
      </c>
    </row>
    <row r="49" spans="1:29" x14ac:dyDescent="0.25">
      <c r="A49">
        <v>-11.3682216655404</v>
      </c>
      <c r="B49">
        <v>7.6093642457612498</v>
      </c>
      <c r="C49">
        <f>IF(A49&lt;'Planungstool Heizlast'!$B$8,'Planungstool Heizlast'!$B$21,IF(A49&gt;15,'Planungstool Heizlast'!$B$20,'Planungstool Heizlast'!$B$19/(15-'Planungstool Heizlast'!$B$8)*(15-Leistungsdaten!A49)+'Planungstool Heizlast'!$B$20))</f>
        <v>28.361849503456693</v>
      </c>
      <c r="E49">
        <v>-10.838781798883399</v>
      </c>
      <c r="F49">
        <v>9.0870305470081405</v>
      </c>
      <c r="G49">
        <f>IF(E49&lt;'Planungstool Heizlast'!$B$8,'Planungstool Heizlast'!$B$21,IF(E49&gt;15,'Planungstool Heizlast'!$B$20,'Planungstool Heizlast'!$B$19/(15-'Planungstool Heizlast'!$B$8)*(15-Leistungsdaten!E49)+'Planungstool Heizlast'!$B$20))</f>
        <v>27.814174932332008</v>
      </c>
      <c r="I49">
        <v>-9.3814853344087599</v>
      </c>
      <c r="J49">
        <v>12.4269604877334</v>
      </c>
      <c r="K49">
        <f>IF(I49&lt;'Planungstool Heizlast'!$B$8,'Planungstool Heizlast'!$B$21,IF(I49&gt;15,'Planungstool Heizlast'!$B$20,'Planungstool Heizlast'!$B$19/(15-'Planungstool Heizlast'!$B$8)*(15-Leistungsdaten!I49)+'Planungstool Heizlast'!$B$20))</f>
        <v>26.30668698809729</v>
      </c>
      <c r="M49">
        <v>-9.7122598587964095</v>
      </c>
      <c r="N49">
        <v>14.715168690615201</v>
      </c>
      <c r="O49">
        <f>IF(M49&lt;'Planungstool Heizlast'!$B$8,'Planungstool Heizlast'!$B$21,IF(M49&gt;15,'Planungstool Heizlast'!$B$20,'Planungstool Heizlast'!$B$19/(15-'Planungstool Heizlast'!$B$8)*(15-Leistungsdaten!M49)+'Planungstool Heizlast'!$B$20))</f>
        <v>26.648853884078964</v>
      </c>
      <c r="Q49">
        <v>-10.271847418741</v>
      </c>
      <c r="R49">
        <v>19.688269579762601</v>
      </c>
      <c r="S49">
        <f>IF(Q49&lt;'Planungstool Heizlast'!$B$8,'Planungstool Heizlast'!$B$21,IF(Q49&gt;15,'Planungstool Heizlast'!$B$20,'Planungstool Heizlast'!$B$19/(15-'Planungstool Heizlast'!$B$8)*(15-Leistungsdaten!Q49)+'Planungstool Heizlast'!$B$20))</f>
        <v>27.227714480343639</v>
      </c>
      <c r="U49">
        <v>-10.7579086431156</v>
      </c>
      <c r="V49">
        <v>30.012222277528402</v>
      </c>
      <c r="W49">
        <f>IF(U49&lt;'Planungstool Heizlast'!$B$8,'Planungstool Heizlast'!$B$21,IF(U49&gt;15,'Planungstool Heizlast'!$B$20,'Planungstool Heizlast'!$B$19/(15-'Planungstool Heizlast'!$B$8)*(15-Leistungsdaten!U49)+'Planungstool Heizlast'!$B$20))</f>
        <v>27.730516383571221</v>
      </c>
      <c r="Z49" s="1">
        <f>IF('Planungstool Heizlast'!$B$4="EU13L",Leistungsdaten!I49,IF('Planungstool Heizlast'!$B$4="EU10L",E49,IF('Planungstool Heizlast'!$B$4="EU08L",A49,IF('Planungstool Heizlast'!$B$4="EU15L",M49,IF('Planungstool Heizlast'!$B$4="EU20L",Q49,IF('Planungstool Heizlast'!$B$4="EU35L",U49,""))))))</f>
        <v>-10.7579086431156</v>
      </c>
      <c r="AA49" s="1">
        <f>IF(OR('Planungstool Heizlast'!$B$9="Fußbodenheizung 35°C",'Planungstool Heizlast'!$B$9="Niedertemperaturheizkörper 45°C"),IF('Planungstool Heizlast'!$B$4="EU13L",Leistungsdaten!J49, IF('Planungstool Heizlast'!$B$4="EU35L",Leistungsdaten!V49,IF('Planungstool Heizlast'!$B$4="EU10L",Leistungsdaten!F49,IF('Planungstool Heizlast'!$B$4="EU08L",Leistungsdaten!B49,IF('Planungstool Heizlast'!$B$4="EU15L",N49,IF('Planungstool Heizlast'!$B$4="EU20L",R49,"")))))),IF('Planungstool Heizlast'!$B$4="EU13L",Leistungsdaten!J49, IF('Planungstool Heizlast'!$B$4="EU35L",Leistungsdaten!V49,IF('Planungstool Heizlast'!$B$4="EU10L",Leistungsdaten!F49,IF('Planungstool Heizlast'!$B$4="EU08L",Leistungsdaten!B49,IF('Planungstool Heizlast'!$B$4="EU15L",N49,IF('Planungstool Heizlast'!$B$4="EU20L",R49,""))))))*0.9)*'Planungstool Heizlast'!$B$5</f>
        <v>30.012222277528402</v>
      </c>
      <c r="AB49" s="1">
        <f>IF('Planungstool Heizlast'!$B$4="EU13L",Leistungsdaten!K49,IF('Planungstool Heizlast'!$B$4="EU10L",Leistungsdaten!G49, IF('Planungstool Heizlast'!$B$4="EU35L",Leistungsdaten!W49,IF('Planungstool Heizlast'!$B$4="EU08L",Leistungsdaten!C49,IF('Planungstool Heizlast'!$B$4="EU15L",O49,IF('Planungstool Heizlast'!$B$4="EU20L",S49,""))))))*$B$274</f>
        <v>27.730516383571221</v>
      </c>
      <c r="AC49" s="1">
        <f t="shared" si="1"/>
        <v>2.2817058939571808</v>
      </c>
    </row>
    <row r="50" spans="1:29" x14ac:dyDescent="0.25">
      <c r="A50">
        <v>-11.150983034830301</v>
      </c>
      <c r="B50">
        <v>7.6505195584430696</v>
      </c>
      <c r="C50">
        <f>IF(A50&lt;'Planungstool Heizlast'!$B$8,'Planungstool Heizlast'!$B$21,IF(A50&gt;15,'Planungstool Heizlast'!$B$20,'Planungstool Heizlast'!$B$19/(15-'Planungstool Heizlast'!$B$8)*(15-Leistungsdaten!A50)+'Planungstool Heizlast'!$B$20))</f>
        <v>28.137128847913488</v>
      </c>
      <c r="E50">
        <v>-10.6179150958361</v>
      </c>
      <c r="F50">
        <v>9.1310217790448291</v>
      </c>
      <c r="G50">
        <f>IF(E50&lt;'Planungstool Heizlast'!$B$8,'Planungstool Heizlast'!$B$21,IF(E50&gt;15,'Planungstool Heizlast'!$B$20,'Planungstool Heizlast'!$B$19/(15-'Planungstool Heizlast'!$B$8)*(15-Leistungsdaten!E50)+'Planungstool Heizlast'!$B$20))</f>
        <v>27.585701248189295</v>
      </c>
      <c r="I50">
        <v>-9.1415100314351001</v>
      </c>
      <c r="J50">
        <v>12.4762353204859</v>
      </c>
      <c r="K50">
        <f>IF(I50&lt;'Planungstool Heizlast'!$B$8,'Planungstool Heizlast'!$B$21,IF(I50&gt;15,'Planungstool Heizlast'!$B$20,'Planungstool Heizlast'!$B$19/(15-'Planungstool Heizlast'!$B$8)*(15-Leistungsdaten!I50)+'Planungstool Heizlast'!$B$20))</f>
        <v>26.058446575136927</v>
      </c>
      <c r="M50">
        <v>-9.4642594650676095</v>
      </c>
      <c r="N50">
        <v>14.769424447368699</v>
      </c>
      <c r="O50">
        <f>IF(M50&lt;'Planungstool Heizlast'!$B$8,'Planungstool Heizlast'!$B$21,IF(M50&gt;15,'Planungstool Heizlast'!$B$20,'Planungstool Heizlast'!$B$19/(15-'Planungstool Heizlast'!$B$8)*(15-Leistungsdaten!M50)+'Planungstool Heizlast'!$B$20))</f>
        <v>26.392311984180505</v>
      </c>
      <c r="Q50">
        <v>-10.0287726605575</v>
      </c>
      <c r="R50">
        <v>19.773568707582399</v>
      </c>
      <c r="S50">
        <f>IF(Q50&lt;'Planungstool Heizlast'!$B$8,'Planungstool Heizlast'!$B$21,IF(Q50&gt;15,'Planungstool Heizlast'!$B$20,'Planungstool Heizlast'!$B$19/(15-'Planungstool Heizlast'!$B$8)*(15-Leistungsdaten!Q50)+'Planungstool Heizlast'!$B$20))</f>
        <v>26.976267862279212</v>
      </c>
      <c r="U50">
        <v>-10.5165473428978</v>
      </c>
      <c r="V50">
        <v>30.1554893154618</v>
      </c>
      <c r="W50">
        <f>IF(U50&lt;'Planungstool Heizlast'!$B$8,'Planungstool Heizlast'!$B$21,IF(U50&gt;15,'Planungstool Heizlast'!$B$20,'Planungstool Heizlast'!$B$19/(15-'Planungstool Heizlast'!$B$8)*(15-Leistungsdaten!U50)+'Planungstool Heizlast'!$B$20))</f>
        <v>27.480842237539228</v>
      </c>
      <c r="Z50" s="1">
        <f>IF('Planungstool Heizlast'!$B$4="EU13L",Leistungsdaten!I50,IF('Planungstool Heizlast'!$B$4="EU10L",E50,IF('Planungstool Heizlast'!$B$4="EU08L",A50,IF('Planungstool Heizlast'!$B$4="EU15L",M50,IF('Planungstool Heizlast'!$B$4="EU20L",Q50,IF('Planungstool Heizlast'!$B$4="EU35L",U50,""))))))</f>
        <v>-10.5165473428978</v>
      </c>
      <c r="AA50" s="1">
        <f>IF(OR('Planungstool Heizlast'!$B$9="Fußbodenheizung 35°C",'Planungstool Heizlast'!$B$9="Niedertemperaturheizkörper 45°C"),IF('Planungstool Heizlast'!$B$4="EU13L",Leistungsdaten!J50, IF('Planungstool Heizlast'!$B$4="EU35L",Leistungsdaten!V50,IF('Planungstool Heizlast'!$B$4="EU10L",Leistungsdaten!F50,IF('Planungstool Heizlast'!$B$4="EU08L",Leistungsdaten!B50,IF('Planungstool Heizlast'!$B$4="EU15L",N50,IF('Planungstool Heizlast'!$B$4="EU20L",R50,"")))))),IF('Planungstool Heizlast'!$B$4="EU13L",Leistungsdaten!J50, IF('Planungstool Heizlast'!$B$4="EU35L",Leistungsdaten!V50,IF('Planungstool Heizlast'!$B$4="EU10L",Leistungsdaten!F50,IF('Planungstool Heizlast'!$B$4="EU08L",Leistungsdaten!B50,IF('Planungstool Heizlast'!$B$4="EU15L",N50,IF('Planungstool Heizlast'!$B$4="EU20L",R50,""))))))*0.9)*'Planungstool Heizlast'!$B$5</f>
        <v>30.1554893154618</v>
      </c>
      <c r="AB50" s="1">
        <f>IF('Planungstool Heizlast'!$B$4="EU13L",Leistungsdaten!K50,IF('Planungstool Heizlast'!$B$4="EU10L",Leistungsdaten!G50, IF('Planungstool Heizlast'!$B$4="EU35L",Leistungsdaten!W50,IF('Planungstool Heizlast'!$B$4="EU08L",Leistungsdaten!C50,IF('Planungstool Heizlast'!$B$4="EU15L",O50,IF('Planungstool Heizlast'!$B$4="EU20L",S50,""))))))*$B$274</f>
        <v>27.480842237539228</v>
      </c>
      <c r="AC50" s="1">
        <f t="shared" si="1"/>
        <v>2.6746470779225717</v>
      </c>
    </row>
    <row r="51" spans="1:29" x14ac:dyDescent="0.25">
      <c r="A51">
        <v>-10.933620129287601</v>
      </c>
      <c r="B51">
        <v>7.6917221257685897</v>
      </c>
      <c r="C51">
        <f>IF(A51&lt;'Planungstool Heizlast'!$B$8,'Planungstool Heizlast'!$B$21,IF(A51&gt;15,'Planungstool Heizlast'!$B$20,'Planungstool Heizlast'!$B$19/(15-'Planungstool Heizlast'!$B$8)*(15-Leistungsdaten!A51)+'Planungstool Heizlast'!$B$20))</f>
        <v>27.912279637325732</v>
      </c>
      <c r="E51">
        <v>-10.3969702698937</v>
      </c>
      <c r="F51">
        <v>9.1749207207320005</v>
      </c>
      <c r="G51">
        <f>IF(E51&lt;'Planungstool Heizlast'!$B$8,'Planungstool Heizlast'!$B$21,IF(E51&gt;15,'Planungstool Heizlast'!$B$20,'Planungstool Heizlast'!$B$19/(15-'Planungstool Heizlast'!$B$8)*(15-Leistungsdaten!E51)+'Planungstool Heizlast'!$B$20))</f>
        <v>27.357146750481597</v>
      </c>
      <c r="I51">
        <v>-8.9014307382522198</v>
      </c>
      <c r="J51">
        <v>12.525122412598</v>
      </c>
      <c r="K51">
        <f>IF(I51&lt;'Planungstool Heizlast'!$B$8,'Planungstool Heizlast'!$B$21,IF(I51&gt;15,'Planungstool Heizlast'!$B$20,'Planungstool Heizlast'!$B$19/(15-'Planungstool Heizlast'!$B$8)*(15-Leistungsdaten!I51)+'Planungstool Heizlast'!$B$20))</f>
        <v>25.810098590388293</v>
      </c>
      <c r="M51">
        <v>-9.2159678050672795</v>
      </c>
      <c r="N51">
        <v>14.822945363497601</v>
      </c>
      <c r="O51">
        <f>IF(M51&lt;'Planungstool Heizlast'!$B$8,'Planungstool Heizlast'!$B$21,IF(M51&gt;15,'Planungstool Heizlast'!$B$20,'Planungstool Heizlast'!$B$19/(15-'Planungstool Heizlast'!$B$8)*(15-Leistungsdaten!M51)+'Planungstool Heizlast'!$B$20))</f>
        <v>26.135468786362512</v>
      </c>
      <c r="Q51">
        <v>-9.7854339576727494</v>
      </c>
      <c r="R51">
        <v>19.858176553240501</v>
      </c>
      <c r="S51">
        <f>IF(Q51&lt;'Planungstool Heizlast'!$B$8,'Planungstool Heizlast'!$B$21,IF(Q51&gt;15,'Planungstool Heizlast'!$B$20,'Planungstool Heizlast'!$B$19/(15-'Planungstool Heizlast'!$B$8)*(15-Leistungsdaten!Q51)+'Planungstool Heizlast'!$B$20))</f>
        <v>26.72454820886146</v>
      </c>
      <c r="U51">
        <v>-10.274941872764201</v>
      </c>
      <c r="V51">
        <v>30.298327316604102</v>
      </c>
      <c r="W51">
        <f>IF(U51&lt;'Planungstool Heizlast'!$B$8,'Planungstool Heizlast'!$B$21,IF(U51&gt;15,'Planungstool Heizlast'!$B$20,'Planungstool Heizlast'!$B$19/(15-'Planungstool Heizlast'!$B$8)*(15-Leistungsdaten!U51)+'Planungstool Heizlast'!$B$20))</f>
        <v>27.230915512012682</v>
      </c>
      <c r="Z51" s="1">
        <f>IF('Planungstool Heizlast'!$B$4="EU13L",Leistungsdaten!I51,IF('Planungstool Heizlast'!$B$4="EU10L",E51,IF('Planungstool Heizlast'!$B$4="EU08L",A51,IF('Planungstool Heizlast'!$B$4="EU15L",M51,IF('Planungstool Heizlast'!$B$4="EU20L",Q51,IF('Planungstool Heizlast'!$B$4="EU35L",U51,""))))))</f>
        <v>-10.274941872764201</v>
      </c>
      <c r="AA51" s="1">
        <f>IF(OR('Planungstool Heizlast'!$B$9="Fußbodenheizung 35°C",'Planungstool Heizlast'!$B$9="Niedertemperaturheizkörper 45°C"),IF('Planungstool Heizlast'!$B$4="EU13L",Leistungsdaten!J51, IF('Planungstool Heizlast'!$B$4="EU35L",Leistungsdaten!V51,IF('Planungstool Heizlast'!$B$4="EU10L",Leistungsdaten!F51,IF('Planungstool Heizlast'!$B$4="EU08L",Leistungsdaten!B51,IF('Planungstool Heizlast'!$B$4="EU15L",N51,IF('Planungstool Heizlast'!$B$4="EU20L",R51,"")))))),IF('Planungstool Heizlast'!$B$4="EU13L",Leistungsdaten!J51, IF('Planungstool Heizlast'!$B$4="EU35L",Leistungsdaten!V51,IF('Planungstool Heizlast'!$B$4="EU10L",Leistungsdaten!F51,IF('Planungstool Heizlast'!$B$4="EU08L",Leistungsdaten!B51,IF('Planungstool Heizlast'!$B$4="EU15L",N51,IF('Planungstool Heizlast'!$B$4="EU20L",R51,""))))))*0.9)*'Planungstool Heizlast'!$B$5</f>
        <v>30.298327316604102</v>
      </c>
      <c r="AB51" s="1">
        <f>IF('Planungstool Heizlast'!$B$4="EU13L",Leistungsdaten!K51,IF('Planungstool Heizlast'!$B$4="EU10L",Leistungsdaten!G51, IF('Planungstool Heizlast'!$B$4="EU35L",Leistungsdaten!W51,IF('Planungstool Heizlast'!$B$4="EU08L",Leistungsdaten!C51,IF('Planungstool Heizlast'!$B$4="EU15L",O51,IF('Planungstool Heizlast'!$B$4="EU20L",S51,""))))))*$B$274</f>
        <v>27.230915512012682</v>
      </c>
      <c r="AC51" s="1">
        <f t="shared" si="1"/>
        <v>3.0674118045914192</v>
      </c>
    </row>
    <row r="52" spans="1:29" x14ac:dyDescent="0.25">
      <c r="A52">
        <v>-10.716133840060801</v>
      </c>
      <c r="B52">
        <v>7.7329668898513502</v>
      </c>
      <c r="C52">
        <f>IF(A52&lt;'Planungstool Heizlast'!$B$8,'Planungstool Heizlast'!$B$21,IF(A52&gt;15,'Planungstool Heizlast'!$B$20,'Planungstool Heizlast'!$B$19/(15-'Planungstool Heizlast'!$B$8)*(15-Leistungsdaten!A52)+'Planungstool Heizlast'!$B$20))</f>
        <v>27.687302793534418</v>
      </c>
      <c r="E52">
        <v>-10.1759473798608</v>
      </c>
      <c r="F52">
        <v>9.2187243313453209</v>
      </c>
      <c r="G52">
        <f>IF(E52&lt;'Planungstool Heizlast'!$B$8,'Planungstool Heizlast'!$B$21,IF(E52&gt;15,'Planungstool Heizlast'!$B$20,'Planungstool Heizlast'!$B$19/(15-'Planungstool Heizlast'!$B$8)*(15-Leistungsdaten!E52)+'Planungstool Heizlast'!$B$20))</f>
        <v>27.128511500038833</v>
      </c>
      <c r="I52">
        <v>-8.6612485637106698</v>
      </c>
      <c r="J52">
        <v>12.5736064921102</v>
      </c>
      <c r="K52">
        <f>IF(I52&lt;'Planungstool Heizlast'!$B$8,'Planungstool Heizlast'!$B$21,IF(I52&gt;15,'Planungstool Heizlast'!$B$20,'Planungstool Heizlast'!$B$19/(15-'Planungstool Heizlast'!$B$8)*(15-Leistungsdaten!I52)+'Planungstool Heizlast'!$B$20))</f>
        <v>25.561644180892422</v>
      </c>
      <c r="M52">
        <v>-8.9673839996765299</v>
      </c>
      <c r="N52">
        <v>14.875693199998899</v>
      </c>
      <c r="O52">
        <f>IF(M52&lt;'Planungstool Heizlast'!$B$8,'Planungstool Heizlast'!$B$21,IF(M52&gt;15,'Planungstool Heizlast'!$B$20,'Planungstool Heizlast'!$B$19/(15-'Planungstool Heizlast'!$B$8)*(15-Leistungsdaten!M52)+'Planungstool Heizlast'!$B$20))</f>
        <v>25.878323381227915</v>
      </c>
      <c r="Q52">
        <v>-9.5418308589886909</v>
      </c>
      <c r="R52">
        <v>19.942051581801799</v>
      </c>
      <c r="S52">
        <f>IF(Q52&lt;'Planungstool Heizlast'!$B$8,'Planungstool Heizlast'!$B$21,IF(Q52&gt;15,'Planungstool Heizlast'!$B$20,'Planungstool Heizlast'!$B$19/(15-'Planungstool Heizlast'!$B$8)*(15-Leistungsdaten!Q52)+'Planungstool Heizlast'!$B$20))</f>
        <v>26.472555053455821</v>
      </c>
      <c r="U52">
        <v>-10.0330916392198</v>
      </c>
      <c r="V52">
        <v>30.440695949904299</v>
      </c>
      <c r="W52">
        <f>IF(U52&lt;'Planungstool Heizlast'!$B$8,'Planungstool Heizlast'!$B$21,IF(U52&gt;15,'Planungstool Heizlast'!$B$20,'Planungstool Heizlast'!$B$19/(15-'Planungstool Heizlast'!$B$8)*(15-Leistungsdaten!U52)+'Planungstool Heizlast'!$B$20))</f>
        <v>26.980735593055712</v>
      </c>
      <c r="Z52" s="1">
        <f>IF('Planungstool Heizlast'!$B$4="EU13L",Leistungsdaten!I52,IF('Planungstool Heizlast'!$B$4="EU10L",E52,IF('Planungstool Heizlast'!$B$4="EU08L",A52,IF('Planungstool Heizlast'!$B$4="EU15L",M52,IF('Planungstool Heizlast'!$B$4="EU20L",Q52,IF('Planungstool Heizlast'!$B$4="EU35L",U52,""))))))</f>
        <v>-10.0330916392198</v>
      </c>
      <c r="AA52" s="1">
        <f>IF(OR('Planungstool Heizlast'!$B$9="Fußbodenheizung 35°C",'Planungstool Heizlast'!$B$9="Niedertemperaturheizkörper 45°C"),IF('Planungstool Heizlast'!$B$4="EU13L",Leistungsdaten!J52, IF('Planungstool Heizlast'!$B$4="EU35L",Leistungsdaten!V52,IF('Planungstool Heizlast'!$B$4="EU10L",Leistungsdaten!F52,IF('Planungstool Heizlast'!$B$4="EU08L",Leistungsdaten!B52,IF('Planungstool Heizlast'!$B$4="EU15L",N52,IF('Planungstool Heizlast'!$B$4="EU20L",R52,"")))))),IF('Planungstool Heizlast'!$B$4="EU13L",Leistungsdaten!J52, IF('Planungstool Heizlast'!$B$4="EU35L",Leistungsdaten!V52,IF('Planungstool Heizlast'!$B$4="EU10L",Leistungsdaten!F52,IF('Planungstool Heizlast'!$B$4="EU08L",Leistungsdaten!B52,IF('Planungstool Heizlast'!$B$4="EU15L",N52,IF('Planungstool Heizlast'!$B$4="EU20L",R52,""))))))*0.9)*'Planungstool Heizlast'!$B$5</f>
        <v>30.440695949904299</v>
      </c>
      <c r="AB52" s="1">
        <f>IF('Planungstool Heizlast'!$B$4="EU13L",Leistungsdaten!K52,IF('Planungstool Heizlast'!$B$4="EU10L",Leistungsdaten!G52, IF('Planungstool Heizlast'!$B$4="EU35L",Leistungsdaten!W52,IF('Planungstool Heizlast'!$B$4="EU08L",Leistungsdaten!C52,IF('Planungstool Heizlast'!$B$4="EU15L",O52,IF('Planungstool Heizlast'!$B$4="EU20L",S52,""))))))*$B$274</f>
        <v>26.980735593055712</v>
      </c>
      <c r="AC52" s="1">
        <f t="shared" si="1"/>
        <v>3.4599603568485868</v>
      </c>
    </row>
    <row r="53" spans="1:29" x14ac:dyDescent="0.25">
      <c r="A53">
        <v>-10.498525066078001</v>
      </c>
      <c r="B53">
        <v>7.7742487232303201</v>
      </c>
      <c r="C53">
        <f>IF(A53&lt;'Planungstool Heizlast'!$B$8,'Planungstool Heizlast'!$B$21,IF(A53&gt;15,'Planungstool Heizlast'!$B$20,'Planungstool Heizlast'!$B$19/(15-'Planungstool Heizlast'!$B$8)*(15-Leistungsdaten!A53)+'Planungstool Heizlast'!$B$20))</f>
        <v>27.462199246428082</v>
      </c>
      <c r="E53">
        <v>-9.9548464812552204</v>
      </c>
      <c r="F53">
        <v>9.2624294849864608</v>
      </c>
      <c r="G53">
        <f>IF(E53&lt;'Planungstool Heizlast'!$B$8,'Planungstool Heizlast'!$B$21,IF(E53&gt;15,'Planungstool Heizlast'!$B$20,'Planungstool Heizlast'!$B$19/(15-'Planungstool Heizlast'!$B$8)*(15-Leistungsdaten!E53)+'Planungstool Heizlast'!$B$20))</f>
        <v>26.899795554290943</v>
      </c>
      <c r="I53">
        <v>-8.42096462276068</v>
      </c>
      <c r="J53">
        <v>12.621671949109601</v>
      </c>
      <c r="K53">
        <f>IF(I53&lt;'Planungstool Heizlast'!$B$8,'Planungstool Heizlast'!$B$21,IF(I53&gt;15,'Planungstool Heizlast'!$B$20,'Planungstool Heizlast'!$B$19/(15-'Planungstool Heizlast'!$B$8)*(15-Leistungsdaten!I53)+'Planungstool Heizlast'!$B$20))</f>
        <v>25.313084500000105</v>
      </c>
      <c r="M53">
        <v>-8.7185071697764798</v>
      </c>
      <c r="N53">
        <v>14.9276284853308</v>
      </c>
      <c r="O53">
        <f>IF(M53&lt;'Planungstool Heizlast'!$B$8,'Planungstool Heizlast'!$B$21,IF(M53&gt;15,'Planungstool Heizlast'!$B$20,'Planungstool Heizlast'!$B$19/(15-'Planungstool Heizlast'!$B$8)*(15-Leistungsdaten!M53)+'Planungstool Heizlast'!$B$20))</f>
        <v>25.620874859379665</v>
      </c>
      <c r="Q53">
        <v>-9.2979629134076198</v>
      </c>
      <c r="R53">
        <v>20.025150955324001</v>
      </c>
      <c r="S53">
        <f>IF(Q53&lt;'Planungstool Heizlast'!$B$8,'Planungstool Heizlast'!$B$21,IF(Q53&gt;15,'Planungstool Heizlast'!$B$20,'Planungstool Heizlast'!$B$19/(15-'Planungstool Heizlast'!$B$8)*(15-Leistungsdaten!Q53)+'Planungstool Heizlast'!$B$20))</f>
        <v>26.220287929428125</v>
      </c>
      <c r="U53">
        <v>-9.7909960487693795</v>
      </c>
      <c r="V53">
        <v>30.582553595452101</v>
      </c>
      <c r="W53">
        <f>IF(U53&lt;'Planungstool Heizlast'!$B$8,'Planungstool Heizlast'!$B$21,IF(U53&gt;15,'Planungstool Heizlast'!$B$20,'Planungstool Heizlast'!$B$19/(15-'Planungstool Heizlast'!$B$8)*(15-Leistungsdaten!U53)+'Planungstool Heizlast'!$B$20))</f>
        <v>26.730301866732251</v>
      </c>
      <c r="Z53" s="1">
        <f>IF('Planungstool Heizlast'!$B$4="EU13L",Leistungsdaten!I53,IF('Planungstool Heizlast'!$B$4="EU10L",E53,IF('Planungstool Heizlast'!$B$4="EU08L",A53,IF('Planungstool Heizlast'!$B$4="EU15L",M53,IF('Planungstool Heizlast'!$B$4="EU20L",Q53,IF('Planungstool Heizlast'!$B$4="EU35L",U53,""))))))</f>
        <v>-9.7909960487693795</v>
      </c>
      <c r="AA53" s="1">
        <f>IF(OR('Planungstool Heizlast'!$B$9="Fußbodenheizung 35°C",'Planungstool Heizlast'!$B$9="Niedertemperaturheizkörper 45°C"),IF('Planungstool Heizlast'!$B$4="EU13L",Leistungsdaten!J53, IF('Planungstool Heizlast'!$B$4="EU35L",Leistungsdaten!V53,IF('Planungstool Heizlast'!$B$4="EU10L",Leistungsdaten!F53,IF('Planungstool Heizlast'!$B$4="EU08L",Leistungsdaten!B53,IF('Planungstool Heizlast'!$B$4="EU15L",N53,IF('Planungstool Heizlast'!$B$4="EU20L",R53,"")))))),IF('Planungstool Heizlast'!$B$4="EU13L",Leistungsdaten!J53, IF('Planungstool Heizlast'!$B$4="EU35L",Leistungsdaten!V53,IF('Planungstool Heizlast'!$B$4="EU10L",Leistungsdaten!F53,IF('Planungstool Heizlast'!$B$4="EU08L",Leistungsdaten!B53,IF('Planungstool Heizlast'!$B$4="EU15L",N53,IF('Planungstool Heizlast'!$B$4="EU20L",R53,""))))))*0.9)*'Planungstool Heizlast'!$B$5</f>
        <v>30.582553595452101</v>
      </c>
      <c r="AB53" s="1">
        <f>IF('Planungstool Heizlast'!$B$4="EU13L",Leistungsdaten!K53,IF('Planungstool Heizlast'!$B$4="EU10L",Leistungsdaten!G53, IF('Planungstool Heizlast'!$B$4="EU35L",Leistungsdaten!W53,IF('Planungstool Heizlast'!$B$4="EU08L",Leistungsdaten!C53,IF('Planungstool Heizlast'!$B$4="EU15L",O53,IF('Planungstool Heizlast'!$B$4="EU20L",S53,""))))))*$B$274</f>
        <v>26.730301866732251</v>
      </c>
      <c r="AC53" s="1">
        <f t="shared" si="1"/>
        <v>3.8522517287198497</v>
      </c>
    </row>
    <row r="54" spans="1:29" x14ac:dyDescent="0.25">
      <c r="A54">
        <v>-10.280794713787101</v>
      </c>
      <c r="B54">
        <v>7.8155624277060296</v>
      </c>
      <c r="C54">
        <f>IF(A54&lt;'Planungstool Heizlast'!$B$8,'Planungstool Heizlast'!$B$21,IF(A54&gt;15,'Planungstool Heizlast'!$B$20,'Planungstool Heizlast'!$B$19/(15-'Planungstool Heizlast'!$B$8)*(15-Leistungsdaten!A54)+'Planungstool Heizlast'!$B$20))</f>
        <v>27.236969933674047</v>
      </c>
      <c r="E54">
        <v>-9.7336676265483604</v>
      </c>
      <c r="F54">
        <v>9.3060329690713601</v>
      </c>
      <c r="G54">
        <f>IF(E54&lt;'Planungstool Heizlast'!$B$8,'Planungstool Heizlast'!$B$21,IF(E54&gt;15,'Planungstool Heizlast'!$B$20,'Planungstool Heizlast'!$B$19/(15-'Planungstool Heizlast'!$B$8)*(15-Leistungsdaten!E54)+'Planungstool Heizlast'!$B$20))</f>
        <v>26.670998967516518</v>
      </c>
      <c r="I54">
        <v>-8.1805800364521595</v>
      </c>
      <c r="J54">
        <v>12.6693028284189</v>
      </c>
      <c r="K54">
        <f>IF(I54&lt;'Planungstool Heizlast'!$B$8,'Planungstool Heizlast'!$B$21,IF(I54&gt;15,'Planungstool Heizlast'!$B$20,'Planungstool Heizlast'!$B$19/(15-'Planungstool Heizlast'!$B$8)*(15-Leistungsdaten!I54)+'Planungstool Heizlast'!$B$20))</f>
        <v>25.064420707371898</v>
      </c>
      <c r="M54">
        <v>-8.4693364362482608</v>
      </c>
      <c r="N54">
        <v>14.978710477432299</v>
      </c>
      <c r="O54">
        <f>IF(M54&lt;'Planungstool Heizlast'!$B$8,'Planungstool Heizlast'!$B$21,IF(M54&gt;15,'Planungstool Heizlast'!$B$20,'Planungstool Heizlast'!$B$19/(15-'Planungstool Heizlast'!$B$8)*(15-Leistungsdaten!M54)+'Planungstool Heizlast'!$B$20))</f>
        <v>25.363122311420714</v>
      </c>
      <c r="Q54">
        <v>-9.0538296698317406</v>
      </c>
      <c r="R54">
        <v>20.107430493557398</v>
      </c>
      <c r="S54">
        <f>IF(Q54&lt;'Planungstool Heizlast'!$B$8,'Planungstool Heizlast'!$B$21,IF(Q54&gt;15,'Planungstool Heizlast'!$B$20,'Planungstool Heizlast'!$B$19/(15-'Planungstool Heizlast'!$B$8)*(15-Leistungsdaten!Q54)+'Planungstool Heizlast'!$B$20))</f>
        <v>25.967746370144077</v>
      </c>
      <c r="U54">
        <v>-9.5486545079178509</v>
      </c>
      <c r="V54">
        <v>30.723857305922099</v>
      </c>
      <c r="W54">
        <f>IF(U54&lt;'Planungstool Heizlast'!$B$8,'Planungstool Heizlast'!$B$21,IF(U54&gt;15,'Planungstool Heizlast'!$B$20,'Planungstool Heizlast'!$B$19/(15-'Planungstool Heizlast'!$B$8)*(15-Leistungsdaten!U54)+'Planungstool Heizlast'!$B$20))</f>
        <v>26.479613719106336</v>
      </c>
      <c r="Z54" s="1">
        <f>IF('Planungstool Heizlast'!$B$4="EU13L",Leistungsdaten!I54,IF('Planungstool Heizlast'!$B$4="EU10L",E54,IF('Planungstool Heizlast'!$B$4="EU08L",A54,IF('Planungstool Heizlast'!$B$4="EU15L",M54,IF('Planungstool Heizlast'!$B$4="EU20L",Q54,IF('Planungstool Heizlast'!$B$4="EU35L",U54,""))))))</f>
        <v>-9.5486545079178509</v>
      </c>
      <c r="AA54" s="1">
        <f>IF(OR('Planungstool Heizlast'!$B$9="Fußbodenheizung 35°C",'Planungstool Heizlast'!$B$9="Niedertemperaturheizkörper 45°C"),IF('Planungstool Heizlast'!$B$4="EU13L",Leistungsdaten!J54, IF('Planungstool Heizlast'!$B$4="EU35L",Leistungsdaten!V54,IF('Planungstool Heizlast'!$B$4="EU10L",Leistungsdaten!F54,IF('Planungstool Heizlast'!$B$4="EU08L",Leistungsdaten!B54,IF('Planungstool Heizlast'!$B$4="EU15L",N54,IF('Planungstool Heizlast'!$B$4="EU20L",R54,"")))))),IF('Planungstool Heizlast'!$B$4="EU13L",Leistungsdaten!J54, IF('Planungstool Heizlast'!$B$4="EU35L",Leistungsdaten!V54,IF('Planungstool Heizlast'!$B$4="EU10L",Leistungsdaten!F54,IF('Planungstool Heizlast'!$B$4="EU08L",Leistungsdaten!B54,IF('Planungstool Heizlast'!$B$4="EU15L",N54,IF('Planungstool Heizlast'!$B$4="EU20L",R54,""))))))*0.9)*'Planungstool Heizlast'!$B$5</f>
        <v>30.723857305922099</v>
      </c>
      <c r="AB54" s="1">
        <f>IF('Planungstool Heizlast'!$B$4="EU13L",Leistungsdaten!K54,IF('Planungstool Heizlast'!$B$4="EU10L",Leistungsdaten!G54, IF('Planungstool Heizlast'!$B$4="EU35L",Leistungsdaten!W54,IF('Planungstool Heizlast'!$B$4="EU08L",Leistungsdaten!C54,IF('Planungstool Heizlast'!$B$4="EU15L",O54,IF('Planungstool Heizlast'!$B$4="EU20L",S54,""))))))*$B$274</f>
        <v>26.479613719106336</v>
      </c>
      <c r="AC54" s="1">
        <f t="shared" si="1"/>
        <v>4.2442435868157631</v>
      </c>
    </row>
    <row r="55" spans="1:29" x14ac:dyDescent="0.25">
      <c r="A55">
        <v>-10.062943696905799</v>
      </c>
      <c r="B55">
        <v>7.85690273315707</v>
      </c>
      <c r="C55">
        <f>IF(A55&lt;'Planungstool Heizlast'!$B$8,'Planungstool Heizlast'!$B$21,IF(A55&gt;15,'Planungstool Heizlast'!$B$20,'Planungstool Heizlast'!$B$19/(15-'Planungstool Heizlast'!$B$8)*(15-Leistungsdaten!A55)+'Planungstool Heizlast'!$B$20))</f>
        <v>27.011615800459818</v>
      </c>
      <c r="E55">
        <v>-9.5124108653966406</v>
      </c>
      <c r="F55">
        <v>9.3495314827881106</v>
      </c>
      <c r="G55">
        <f>IF(E55&lt;'Planungstool Heizlast'!$B$8,'Planungstool Heizlast'!$B$21,IF(E55&gt;15,'Planungstool Heizlast'!$B$20,'Planungstool Heizlast'!$B$19/(15-'Planungstool Heizlast'!$B$8)*(15-Leistungsdaten!E55)+'Planungstool Heizlast'!$B$20))</f>
        <v>26.442121791082219</v>
      </c>
      <c r="I55">
        <v>-7.9400959319347004</v>
      </c>
      <c r="J55">
        <v>12.716482822140801</v>
      </c>
      <c r="K55">
        <f>IF(I55&lt;'Planungstool Heizlast'!$B$8,'Planungstool Heizlast'!$B$21,IF(I55&gt;15,'Planungstool Heizlast'!$B$20,'Planungstool Heizlast'!$B$19/(15-'Planungstool Heizlast'!$B$8)*(15-Leistungsdaten!I55)+'Planungstool Heizlast'!$B$20))</f>
        <v>24.815653968978111</v>
      </c>
      <c r="M55">
        <v>-8.2198709199729798</v>
      </c>
      <c r="N55">
        <v>15.0288971245715</v>
      </c>
      <c r="O55">
        <f>IF(M55&lt;'Planungstool Heizlast'!$B$8,'Planungstool Heizlast'!$B$21,IF(M55&gt;15,'Planungstool Heizlast'!$B$20,'Planungstool Heizlast'!$B$19/(15-'Planungstool Heizlast'!$B$8)*(15-Leistungsdaten!M55)+'Planungstool Heizlast'!$B$20))</f>
        <v>25.105064827953992</v>
      </c>
      <c r="Q55">
        <v>-8.8094306771632098</v>
      </c>
      <c r="R55">
        <v>20.188844633463098</v>
      </c>
      <c r="S55">
        <f>IF(Q55&lt;'Planungstool Heizlast'!$B$8,'Planungstool Heizlast'!$B$21,IF(Q55&gt;15,'Planungstool Heizlast'!$B$20,'Planungstool Heizlast'!$B$19/(15-'Planungstool Heizlast'!$B$8)*(15-Leistungsdaten!Q55)+'Planungstool Heizlast'!$B$20))</f>
        <v>25.714929908969349</v>
      </c>
      <c r="U55">
        <v>-9.3060664231701296</v>
      </c>
      <c r="V55">
        <v>30.864562766870499</v>
      </c>
      <c r="W55">
        <f>IF(U55&lt;'Planungstool Heizlast'!$B$8,'Planungstool Heizlast'!$B$21,IF(U55&gt;15,'Planungstool Heizlast'!$B$20,'Planungstool Heizlast'!$B$19/(15-'Planungstool Heizlast'!$B$8)*(15-Leistungsdaten!U55)+'Planungstool Heizlast'!$B$20))</f>
        <v>26.228670536242021</v>
      </c>
      <c r="Z55" s="1">
        <f>IF('Planungstool Heizlast'!$B$4="EU13L",Leistungsdaten!I55,IF('Planungstool Heizlast'!$B$4="EU10L",E55,IF('Planungstool Heizlast'!$B$4="EU08L",A55,IF('Planungstool Heizlast'!$B$4="EU15L",M55,IF('Planungstool Heizlast'!$B$4="EU20L",Q55,IF('Planungstool Heizlast'!$B$4="EU35L",U55,""))))))</f>
        <v>-9.3060664231701296</v>
      </c>
      <c r="AA55" s="1">
        <f>IF(OR('Planungstool Heizlast'!$B$9="Fußbodenheizung 35°C",'Planungstool Heizlast'!$B$9="Niedertemperaturheizkörper 45°C"),IF('Planungstool Heizlast'!$B$4="EU13L",Leistungsdaten!J55, IF('Planungstool Heizlast'!$B$4="EU35L",Leistungsdaten!V55,IF('Planungstool Heizlast'!$B$4="EU10L",Leistungsdaten!F55,IF('Planungstool Heizlast'!$B$4="EU08L",Leistungsdaten!B55,IF('Planungstool Heizlast'!$B$4="EU15L",N55,IF('Planungstool Heizlast'!$B$4="EU20L",R55,"")))))),IF('Planungstool Heizlast'!$B$4="EU13L",Leistungsdaten!J55, IF('Planungstool Heizlast'!$B$4="EU35L",Leistungsdaten!V55,IF('Planungstool Heizlast'!$B$4="EU10L",Leistungsdaten!F55,IF('Planungstool Heizlast'!$B$4="EU08L",Leistungsdaten!B55,IF('Planungstool Heizlast'!$B$4="EU15L",N55,IF('Planungstool Heizlast'!$B$4="EU20L",R55,""))))))*0.9)*'Planungstool Heizlast'!$B$5</f>
        <v>30.864562766870499</v>
      </c>
      <c r="AB55" s="1">
        <f>IF('Planungstool Heizlast'!$B$4="EU13L",Leistungsdaten!K55,IF('Planungstool Heizlast'!$B$4="EU10L",Leistungsdaten!G55, IF('Planungstool Heizlast'!$B$4="EU35L",Leistungsdaten!W55,IF('Planungstool Heizlast'!$B$4="EU08L",Leistungsdaten!C55,IF('Planungstool Heizlast'!$B$4="EU15L",O55,IF('Planungstool Heizlast'!$B$4="EU20L",S55,""))))))*$B$274</f>
        <v>26.228670536242021</v>
      </c>
      <c r="AC55" s="1">
        <f t="shared" si="1"/>
        <v>4.6358922306284782</v>
      </c>
    </row>
    <row r="56" spans="1:29" x14ac:dyDescent="0.25">
      <c r="A56">
        <v>-9.8449729361791807</v>
      </c>
      <c r="B56">
        <v>7.8982642963365901</v>
      </c>
      <c r="C56">
        <f>IF(A56&lt;'Planungstool Heizlast'!$B$8,'Planungstool Heizlast'!$B$21,IF(A56&gt;15,'Planungstool Heizlast'!$B$20,'Planungstool Heizlast'!$B$19/(15-'Planungstool Heizlast'!$B$8)*(15-Leistungsdaten!A56)+'Planungstool Heizlast'!$B$20))</f>
        <v>26.786137799242336</v>
      </c>
      <c r="E56">
        <v>-9.2910762448657707</v>
      </c>
      <c r="F56">
        <v>9.3929216355239298</v>
      </c>
      <c r="G56">
        <f>IF(E56&lt;'Planungstool Heizlast'!$B$8,'Planungstool Heizlast'!$B$21,IF(E56&gt;15,'Planungstool Heizlast'!$B$20,'Planungstool Heizlast'!$B$19/(15-'Planungstool Heizlast'!$B$8)*(15-Leistungsdaten!E56)+'Planungstool Heizlast'!$B$20))</f>
        <v>26.213164073674776</v>
      </c>
      <c r="I56">
        <v>-7.6995134424575697</v>
      </c>
      <c r="J56">
        <v>12.763195262056</v>
      </c>
      <c r="K56">
        <f>IF(I56&lt;'Planungstool Heizlast'!$B$8,'Planungstool Heizlast'!$B$21,IF(I56&gt;15,'Planungstool Heizlast'!$B$20,'Planungstool Heizlast'!$B$19/(15-'Planungstool Heizlast'!$B$8)*(15-Leistungsdaten!I56)+'Planungstool Heizlast'!$B$20))</f>
        <v>24.566785457098824</v>
      </c>
      <c r="M56">
        <v>-7.9701097418317604</v>
      </c>
      <c r="N56">
        <v>15.078145024985499</v>
      </c>
      <c r="O56">
        <f>IF(M56&lt;'Planungstool Heizlast'!$B$8,'Planungstool Heizlast'!$B$21,IF(M56&gt;15,'Planungstool Heizlast'!$B$20,'Planungstool Heizlast'!$B$19/(15-'Planungstool Heizlast'!$B$8)*(15-Leistungsdaten!M56)+'Planungstool Heizlast'!$B$20))</f>
        <v>24.846701499582448</v>
      </c>
      <c r="Q56">
        <v>-8.5647654843042496</v>
      </c>
      <c r="R56">
        <v>20.269346387517299</v>
      </c>
      <c r="S56">
        <f>IF(Q56&lt;'Planungstool Heizlast'!$B$8,'Planungstool Heizlast'!$B$21,IF(Q56&gt;15,'Planungstool Heizlast'!$B$20,'Planungstool Heizlast'!$B$19/(15-'Planungstool Heizlast'!$B$8)*(15-Leistungsdaten!Q56)+'Planungstool Heizlast'!$B$20))</f>
        <v>25.461838079269679</v>
      </c>
      <c r="U56">
        <v>-9.0632312010311296</v>
      </c>
      <c r="V56">
        <v>31.0046242558487</v>
      </c>
      <c r="W56">
        <f>IF(U56&lt;'Planungstool Heizlast'!$B$8,'Planungstool Heizlast'!$B$21,IF(U56&gt;15,'Planungstool Heizlast'!$B$20,'Planungstool Heizlast'!$B$19/(15-'Planungstool Heizlast'!$B$8)*(15-Leistungsdaten!U56)+'Planungstool Heizlast'!$B$20))</f>
        <v>25.977471704203356</v>
      </c>
      <c r="Z56" s="1">
        <f>IF('Planungstool Heizlast'!$B$4="EU13L",Leistungsdaten!I56,IF('Planungstool Heizlast'!$B$4="EU10L",E56,IF('Planungstool Heizlast'!$B$4="EU08L",A56,IF('Planungstool Heizlast'!$B$4="EU15L",M56,IF('Planungstool Heizlast'!$B$4="EU20L",Q56,IF('Planungstool Heizlast'!$B$4="EU35L",U56,""))))))</f>
        <v>-9.0632312010311296</v>
      </c>
      <c r="AA56" s="1">
        <f>IF(OR('Planungstool Heizlast'!$B$9="Fußbodenheizung 35°C",'Planungstool Heizlast'!$B$9="Niedertemperaturheizkörper 45°C"),IF('Planungstool Heizlast'!$B$4="EU13L",Leistungsdaten!J56, IF('Planungstool Heizlast'!$B$4="EU35L",Leistungsdaten!V56,IF('Planungstool Heizlast'!$B$4="EU10L",Leistungsdaten!F56,IF('Planungstool Heizlast'!$B$4="EU08L",Leistungsdaten!B56,IF('Planungstool Heizlast'!$B$4="EU15L",N56,IF('Planungstool Heizlast'!$B$4="EU20L",R56,"")))))),IF('Planungstool Heizlast'!$B$4="EU13L",Leistungsdaten!J56, IF('Planungstool Heizlast'!$B$4="EU35L",Leistungsdaten!V56,IF('Planungstool Heizlast'!$B$4="EU10L",Leistungsdaten!F56,IF('Planungstool Heizlast'!$B$4="EU08L",Leistungsdaten!B56,IF('Planungstool Heizlast'!$B$4="EU15L",N56,IF('Planungstool Heizlast'!$B$4="EU20L",R56,""))))))*0.9)*'Planungstool Heizlast'!$B$5</f>
        <v>31.0046242558487</v>
      </c>
      <c r="AB56" s="1">
        <f>IF('Planungstool Heizlast'!$B$4="EU13L",Leistungsdaten!K56,IF('Planungstool Heizlast'!$B$4="EU10L",Leistungsdaten!G56, IF('Planungstool Heizlast'!$B$4="EU35L",Leistungsdaten!W56,IF('Planungstool Heizlast'!$B$4="EU08L",Leistungsdaten!C56,IF('Planungstool Heizlast'!$B$4="EU15L",O56,IF('Planungstool Heizlast'!$B$4="EU20L",S56,""))))))*$B$274</f>
        <v>25.977471704203356</v>
      </c>
      <c r="AC56" s="1">
        <f t="shared" si="1"/>
        <v>5.0271525516453437</v>
      </c>
    </row>
    <row r="57" spans="1:29" x14ac:dyDescent="0.25">
      <c r="A57">
        <v>-9.6268833591470209</v>
      </c>
      <c r="B57">
        <v>7.9396416996485604</v>
      </c>
      <c r="C57">
        <f>IF(A57&lt;'Planungstool Heizlast'!$B$8,'Planungstool Heizlast'!$B$21,IF(A57&gt;15,'Planungstool Heizlast'!$B$20,'Planungstool Heizlast'!$B$19/(15-'Planungstool Heizlast'!$B$8)*(15-Leistungsdaten!A57)+'Planungstool Heizlast'!$B$20))</f>
        <v>26.560536889507233</v>
      </c>
      <c r="E57">
        <v>-9.0696638096473006</v>
      </c>
      <c r="F57">
        <v>9.43619994526059</v>
      </c>
      <c r="G57">
        <f>IF(E57&lt;'Planungstool Heizlast'!$B$8,'Planungstool Heizlast'!$B$21,IF(E57&gt;15,'Planungstool Heizlast'!$B$20,'Planungstool Heizlast'!$B$19/(15-'Planungstool Heizlast'!$B$8)*(15-Leistungsdaten!E57)+'Planungstool Heizlast'!$B$20))</f>
        <v>25.98412586152498</v>
      </c>
      <c r="I57">
        <v>-7.4588337073696902</v>
      </c>
      <c r="J57">
        <v>12.8094231118721</v>
      </c>
      <c r="K57">
        <f>IF(I57&lt;'Planungstool Heizlast'!$B$8,'Planungstool Heizlast'!$B$21,IF(I57&gt;15,'Planungstool Heizlast'!$B$20,'Planungstool Heizlast'!$B$19/(15-'Planungstool Heizlast'!$B$8)*(15-Leistungsdaten!I57)+'Planungstool Heizlast'!$B$20))</f>
        <v>24.317816350323849</v>
      </c>
      <c r="M57">
        <v>-7.7200520227057199</v>
      </c>
      <c r="N57">
        <v>15.126409385275601</v>
      </c>
      <c r="O57">
        <f>IF(M57&lt;'Planungstool Heizlast'!$B$8,'Planungstool Heizlast'!$B$21,IF(M57&gt;15,'Planungstool Heizlast'!$B$20,'Planungstool Heizlast'!$B$19/(15-'Planungstool Heizlast'!$B$8)*(15-Leistungsdaten!M57)+'Planungstool Heizlast'!$B$20))</f>
        <v>24.588031416909029</v>
      </c>
      <c r="Q57">
        <v>-8.3198336401570501</v>
      </c>
      <c r="R57">
        <v>20.348887300764002</v>
      </c>
      <c r="S57">
        <f>IF(Q57&lt;'Planungstool Heizlast'!$B$8,'Planungstool Heizlast'!$B$21,IF(Q57&gt;15,'Planungstool Heizlast'!$B$20,'Planungstool Heizlast'!$B$19/(15-'Planungstool Heizlast'!$B$8)*(15-Leistungsdaten!Q57)+'Planungstool Heizlast'!$B$20))</f>
        <v>25.208470414410773</v>
      </c>
      <c r="U57">
        <v>-8.8201482480057596</v>
      </c>
      <c r="V57">
        <v>31.1439946002989</v>
      </c>
      <c r="W57">
        <f>IF(U57&lt;'Planungstool Heizlast'!$B$8,'Planungstool Heizlast'!$B$21,IF(U57&gt;15,'Planungstool Heizlast'!$B$20,'Planungstool Heizlast'!$B$19/(15-'Planungstool Heizlast'!$B$8)*(15-Leistungsdaten!U57)+'Planungstool Heizlast'!$B$20))</f>
        <v>25.72601660905439</v>
      </c>
      <c r="Z57" s="1">
        <f>IF('Planungstool Heizlast'!$B$4="EU13L",Leistungsdaten!I57,IF('Planungstool Heizlast'!$B$4="EU10L",E57,IF('Planungstool Heizlast'!$B$4="EU08L",A57,IF('Planungstool Heizlast'!$B$4="EU15L",M57,IF('Planungstool Heizlast'!$B$4="EU20L",Q57,IF('Planungstool Heizlast'!$B$4="EU35L",U57,""))))))</f>
        <v>-8.8201482480057596</v>
      </c>
      <c r="AA57" s="1">
        <f>IF(OR('Planungstool Heizlast'!$B$9="Fußbodenheizung 35°C",'Planungstool Heizlast'!$B$9="Niedertemperaturheizkörper 45°C"),IF('Planungstool Heizlast'!$B$4="EU13L",Leistungsdaten!J57, IF('Planungstool Heizlast'!$B$4="EU35L",Leistungsdaten!V57,IF('Planungstool Heizlast'!$B$4="EU10L",Leistungsdaten!F57,IF('Planungstool Heizlast'!$B$4="EU08L",Leistungsdaten!B57,IF('Planungstool Heizlast'!$B$4="EU15L",N57,IF('Planungstool Heizlast'!$B$4="EU20L",R57,"")))))),IF('Planungstool Heizlast'!$B$4="EU13L",Leistungsdaten!J57, IF('Planungstool Heizlast'!$B$4="EU35L",Leistungsdaten!V57,IF('Planungstool Heizlast'!$B$4="EU10L",Leistungsdaten!F57,IF('Planungstool Heizlast'!$B$4="EU08L",Leistungsdaten!B57,IF('Planungstool Heizlast'!$B$4="EU15L",N57,IF('Planungstool Heizlast'!$B$4="EU20L",R57,""))))))*0.9)*'Planungstool Heizlast'!$B$5</f>
        <v>31.1439946002989</v>
      </c>
      <c r="AB57" s="1">
        <f>IF('Planungstool Heizlast'!$B$4="EU13L",Leistungsdaten!K57,IF('Planungstool Heizlast'!$B$4="EU10L",Leistungsdaten!G57, IF('Planungstool Heizlast'!$B$4="EU35L",Leistungsdaten!W57,IF('Planungstool Heizlast'!$B$4="EU08L",Leistungsdaten!C57,IF('Planungstool Heizlast'!$B$4="EU15L",O57,IF('Planungstool Heizlast'!$B$4="EU20L",S57,""))))))*$B$274</f>
        <v>25.72601660905439</v>
      </c>
      <c r="AC57" s="1">
        <f t="shared" si="1"/>
        <v>5.4179779912445092</v>
      </c>
    </row>
    <row r="58" spans="1:29" x14ac:dyDescent="0.25">
      <c r="A58">
        <v>-9.4086758999179505</v>
      </c>
      <c r="B58">
        <v>7.9810294499034198</v>
      </c>
      <c r="C58">
        <f>IF(A58&lt;'Planungstool Heizlast'!$B$8,'Planungstool Heizlast'!$B$21,IF(A58&gt;15,'Planungstool Heizlast'!$B$20,'Planungstool Heizlast'!$B$19/(15-'Planungstool Heizlast'!$B$8)*(15-Leistungsdaten!A58)+'Planungstool Heizlast'!$B$20))</f>
        <v>26.334814037535242</v>
      </c>
      <c r="E58">
        <v>-8.8481736022679591</v>
      </c>
      <c r="F58">
        <v>9.4793628369376499</v>
      </c>
      <c r="G58">
        <f>IF(E58&lt;'Planungstool Heizlast'!$B$8,'Planungstool Heizlast'!$B$21,IF(E58&gt;15,'Planungstool Heizlast'!$B$20,'Planungstool Heizlast'!$B$19/(15-'Planungstool Heizlast'!$B$8)*(15-Leistungsdaten!E58)+'Planungstool Heizlast'!$B$20))</f>
        <v>25.755007198624238</v>
      </c>
      <c r="I58">
        <v>-7.21805787211966</v>
      </c>
      <c r="J58">
        <v>12.855148959320699</v>
      </c>
      <c r="K58">
        <f>IF(I58&lt;'Planungstool Heizlast'!$B$8,'Planungstool Heizlast'!$B$21,IF(I58&gt;15,'Planungstool Heizlast'!$B$20,'Planungstool Heizlast'!$B$19/(15-'Planungstool Heizlast'!$B$8)*(15-Leistungsdaten!I58)+'Planungstool Heizlast'!$B$20))</f>
        <v>24.068747833552745</v>
      </c>
      <c r="M58">
        <v>-7.4696968834759803</v>
      </c>
      <c r="N58">
        <v>15.173643977518401</v>
      </c>
      <c r="O58">
        <f>IF(M58&lt;'Planungstool Heizlast'!$B$8,'Planungstool Heizlast'!$B$21,IF(M58&gt;15,'Planungstool Heizlast'!$B$20,'Planungstool Heizlast'!$B$19/(15-'Planungstool Heizlast'!$B$8)*(15-Leistungsdaten!M58)+'Planungstool Heizlast'!$B$20))</f>
        <v>24.329053670536677</v>
      </c>
      <c r="Q58">
        <v>-8.0746346936237892</v>
      </c>
      <c r="R58">
        <v>20.427417406578002</v>
      </c>
      <c r="S58">
        <f>IF(Q58&lt;'Planungstool Heizlast'!$B$8,'Planungstool Heizlast'!$B$21,IF(Q58&gt;15,'Planungstool Heizlast'!$B$20,'Planungstool Heizlast'!$B$19/(15-'Planungstool Heizlast'!$B$8)*(15-Leistungsdaten!Q58)+'Planungstool Heizlast'!$B$20))</f>
        <v>24.954826447758318</v>
      </c>
      <c r="U58">
        <v>-8.5768169705988999</v>
      </c>
      <c r="V58">
        <v>31.282625134195801</v>
      </c>
      <c r="W58">
        <f>IF(U58&lt;'Planungstool Heizlast'!$B$8,'Planungstool Heizlast'!$B$21,IF(U58&gt;15,'Planungstool Heizlast'!$B$20,'Planungstool Heizlast'!$B$19/(15-'Planungstool Heizlast'!$B$8)*(15-Leistungsdaten!U58)+'Planungstool Heizlast'!$B$20))</f>
        <v>25.474304636859141</v>
      </c>
      <c r="Z58" s="1">
        <f>IF('Planungstool Heizlast'!$B$4="EU13L",Leistungsdaten!I58,IF('Planungstool Heizlast'!$B$4="EU10L",E58,IF('Planungstool Heizlast'!$B$4="EU08L",A58,IF('Planungstool Heizlast'!$B$4="EU15L",M58,IF('Planungstool Heizlast'!$B$4="EU20L",Q58,IF('Planungstool Heizlast'!$B$4="EU35L",U58,""))))))</f>
        <v>-8.5768169705988999</v>
      </c>
      <c r="AA58" s="1">
        <f>IF(OR('Planungstool Heizlast'!$B$9="Fußbodenheizung 35°C",'Planungstool Heizlast'!$B$9="Niedertemperaturheizkörper 45°C"),IF('Planungstool Heizlast'!$B$4="EU13L",Leistungsdaten!J58, IF('Planungstool Heizlast'!$B$4="EU35L",Leistungsdaten!V58,IF('Planungstool Heizlast'!$B$4="EU10L",Leistungsdaten!F58,IF('Planungstool Heizlast'!$B$4="EU08L",Leistungsdaten!B58,IF('Planungstool Heizlast'!$B$4="EU15L",N58,IF('Planungstool Heizlast'!$B$4="EU20L",R58,"")))))),IF('Planungstool Heizlast'!$B$4="EU13L",Leistungsdaten!J58, IF('Planungstool Heizlast'!$B$4="EU35L",Leistungsdaten!V58,IF('Planungstool Heizlast'!$B$4="EU10L",Leistungsdaten!F58,IF('Planungstool Heizlast'!$B$4="EU08L",Leistungsdaten!B58,IF('Planungstool Heizlast'!$B$4="EU15L",N58,IF('Planungstool Heizlast'!$B$4="EU20L",R58,""))))))*0.9)*'Planungstool Heizlast'!$B$5</f>
        <v>31.282625134195801</v>
      </c>
      <c r="AB58" s="1">
        <f>IF('Planungstool Heizlast'!$B$4="EU13L",Leistungsdaten!K58,IF('Planungstool Heizlast'!$B$4="EU10L",Leistungsdaten!G58, IF('Planungstool Heizlast'!$B$4="EU35L",Leistungsdaten!W58,IF('Planungstool Heizlast'!$B$4="EU08L",Leistungsdaten!C58,IF('Planungstool Heizlast'!$B$4="EU15L",O58,IF('Planungstool Heizlast'!$B$4="EU20L",S58,""))))))*$B$274</f>
        <v>25.474304636859141</v>
      </c>
      <c r="AC58" s="1">
        <f t="shared" si="1"/>
        <v>5.8083204973366591</v>
      </c>
    </row>
    <row r="59" spans="1:29" x14ac:dyDescent="0.25">
      <c r="A59">
        <v>-9.1903514989525892</v>
      </c>
      <c r="B59">
        <v>8.0224219770530496</v>
      </c>
      <c r="C59">
        <f>IF(A59&lt;'Planungstool Heizlast'!$B$8,'Planungstool Heizlast'!$B$21,IF(A59&gt;15,'Planungstool Heizlast'!$B$20,'Planungstool Heizlast'!$B$19/(15-'Planungstool Heizlast'!$B$8)*(15-Leistungsdaten!A59)+'Planungstool Heizlast'!$B$20))</f>
        <v>26.108970216177863</v>
      </c>
      <c r="E59">
        <v>-8.6266056632920094</v>
      </c>
      <c r="F59">
        <v>9.5224066407829699</v>
      </c>
      <c r="G59">
        <f>IF(E59&lt;'Planungstool Heizlast'!$B$8,'Planungstool Heizlast'!$B$21,IF(E59&gt;15,'Planungstool Heizlast'!$B$20,'Planungstool Heizlast'!$B$19/(15-'Planungstool Heizlast'!$B$8)*(15-Leistungsdaten!E59)+'Planungstool Heizlast'!$B$20))</f>
        <v>25.525808126933917</v>
      </c>
      <c r="I59">
        <v>-6.97718708825579</v>
      </c>
      <c r="J59">
        <v>12.9003550081011</v>
      </c>
      <c r="K59">
        <f>IF(I59&lt;'Planungstool Heizlast'!$B$8,'Planungstool Heizlast'!$B$21,IF(I59&gt;15,'Planungstool Heizlast'!$B$20,'Planungstool Heizlast'!$B$19/(15-'Planungstool Heizlast'!$B$8)*(15-Leistungsdaten!I59)+'Planungstool Heizlast'!$B$20))</f>
        <v>23.819581097994892</v>
      </c>
      <c r="M59">
        <v>-7.2190434450236696</v>
      </c>
      <c r="N59">
        <v>15.2198010950531</v>
      </c>
      <c r="O59">
        <f>IF(M59&lt;'Planungstool Heizlast'!$B$8,'Planungstool Heizlast'!$B$21,IF(M59&gt;15,'Planungstool Heizlast'!$B$20,'Planungstool Heizlast'!$B$19/(15-'Planungstool Heizlast'!$B$8)*(15-Leistungsdaten!M59)+'Planungstool Heizlast'!$B$20))</f>
        <v>24.06976735106835</v>
      </c>
      <c r="Q59">
        <v>-7.8291681936066704</v>
      </c>
      <c r="R59">
        <v>20.504885181101098</v>
      </c>
      <c r="S59">
        <f>IF(Q59&lt;'Planungstool Heizlast'!$B$8,'Planungstool Heizlast'!$B$21,IF(Q59&gt;15,'Planungstool Heizlast'!$B$20,'Planungstool Heizlast'!$B$19/(15-'Planungstool Heizlast'!$B$8)*(15-Leistungsdaten!Q59)+'Planungstool Heizlast'!$B$20))</f>
        <v>24.700905712678036</v>
      </c>
      <c r="U59">
        <v>-8.3332367753154699</v>
      </c>
      <c r="V59">
        <v>31.420465653395599</v>
      </c>
      <c r="W59">
        <f>IF(U59&lt;'Planungstool Heizlast'!$B$8,'Planungstool Heizlast'!$B$21,IF(U59&gt;15,'Planungstool Heizlast'!$B$20,'Planungstool Heizlast'!$B$19/(15-'Planungstool Heizlast'!$B$8)*(15-Leistungsdaten!U59)+'Planungstool Heizlast'!$B$20))</f>
        <v>25.222335173681667</v>
      </c>
      <c r="Z59" s="1">
        <f>IF('Planungstool Heizlast'!$B$4="EU13L",Leistungsdaten!I59,IF('Planungstool Heizlast'!$B$4="EU10L",E59,IF('Planungstool Heizlast'!$B$4="EU08L",A59,IF('Planungstool Heizlast'!$B$4="EU15L",M59,IF('Planungstool Heizlast'!$B$4="EU20L",Q59,IF('Planungstool Heizlast'!$B$4="EU35L",U59,""))))))</f>
        <v>-8.3332367753154699</v>
      </c>
      <c r="AA59" s="1">
        <f>IF(OR('Planungstool Heizlast'!$B$9="Fußbodenheizung 35°C",'Planungstool Heizlast'!$B$9="Niedertemperaturheizkörper 45°C"),IF('Planungstool Heizlast'!$B$4="EU13L",Leistungsdaten!J59, IF('Planungstool Heizlast'!$B$4="EU35L",Leistungsdaten!V59,IF('Planungstool Heizlast'!$B$4="EU10L",Leistungsdaten!F59,IF('Planungstool Heizlast'!$B$4="EU08L",Leistungsdaten!B59,IF('Planungstool Heizlast'!$B$4="EU15L",N59,IF('Planungstool Heizlast'!$B$4="EU20L",R59,"")))))),IF('Planungstool Heizlast'!$B$4="EU13L",Leistungsdaten!J59, IF('Planungstool Heizlast'!$B$4="EU35L",Leistungsdaten!V59,IF('Planungstool Heizlast'!$B$4="EU10L",Leistungsdaten!F59,IF('Planungstool Heizlast'!$B$4="EU08L",Leistungsdaten!B59,IF('Planungstool Heizlast'!$B$4="EU15L",N59,IF('Planungstool Heizlast'!$B$4="EU20L",R59,""))))))*0.9)*'Planungstool Heizlast'!$B$5</f>
        <v>31.420465653395599</v>
      </c>
      <c r="AB59" s="1">
        <f>IF('Planungstool Heizlast'!$B$4="EU13L",Leistungsdaten!K59,IF('Planungstool Heizlast'!$B$4="EU10L",Leistungsdaten!G59, IF('Planungstool Heizlast'!$B$4="EU35L",Leistungsdaten!W59,IF('Planungstool Heizlast'!$B$4="EU08L",Leistungsdaten!C59,IF('Planungstool Heizlast'!$B$4="EU15L",O59,IF('Planungstool Heizlast'!$B$4="EU20L",S59,""))))))*$B$274</f>
        <v>25.222335173681667</v>
      </c>
      <c r="AC59" s="1">
        <f t="shared" si="1"/>
        <v>6.1981304797139316</v>
      </c>
    </row>
    <row r="60" spans="1:29" x14ac:dyDescent="0.25">
      <c r="A60">
        <v>-8.9719111028542606</v>
      </c>
      <c r="B60">
        <v>8.0638136329045</v>
      </c>
      <c r="C60">
        <f>IF(A60&lt;'Planungstool Heizlast'!$B$8,'Planungstool Heizlast'!$B$21,IF(A60&gt;15,'Planungstool Heizlast'!$B$20,'Planungstool Heizlast'!$B$19/(15-'Planungstool Heizlast'!$B$8)*(15-Leistungsdaten!A60)+'Planungstool Heizlast'!$B$20))</f>
        <v>25.883006404640863</v>
      </c>
      <c r="E60">
        <v>-8.4049600315169197</v>
      </c>
      <c r="F60">
        <v>9.5653275906097797</v>
      </c>
      <c r="G60">
        <f>IF(E60&lt;'Planungstool Heizlast'!$B$8,'Planungstool Heizlast'!$B$21,IF(E60&gt;15,'Planungstool Heizlast'!$B$20,'Planungstool Heizlast'!$B$19/(15-'Planungstool Heizlast'!$B$8)*(15-Leistungsdaten!E60)+'Planungstool Heizlast'!$B$20))</f>
        <v>25.29652868658772</v>
      </c>
      <c r="I60">
        <v>-6.7362225134260303</v>
      </c>
      <c r="J60">
        <v>12.945023069668</v>
      </c>
      <c r="K60">
        <f>IF(I60&lt;'Planungstool Heizlast'!$B$8,'Planungstool Heizlast'!$B$21,IF(I60&gt;15,'Planungstool Heizlast'!$B$20,'Planungstool Heizlast'!$B$19/(15-'Planungstool Heizlast'!$B$8)*(15-Leistungsdaten!I60)+'Planungstool Heizlast'!$B$20))</f>
        <v>23.570317341169361</v>
      </c>
      <c r="M60">
        <v>-6.9680908282298901</v>
      </c>
      <c r="N60">
        <v>15.264831506904599</v>
      </c>
      <c r="O60">
        <f>IF(M60&lt;'Planungstool Heizlast'!$B$8,'Planungstool Heizlast'!$B$21,IF(M60&gt;15,'Planungstool Heizlast'!$B$20,'Planungstool Heizlast'!$B$19/(15-'Planungstool Heizlast'!$B$8)*(15-Leistungsdaten!M60)+'Planungstool Heizlast'!$B$20))</f>
        <v>23.810171549106972</v>
      </c>
      <c r="Q60">
        <v>-7.5834336890078902</v>
      </c>
      <c r="R60">
        <v>20.581237496310099</v>
      </c>
      <c r="S60">
        <f>IF(Q60&lt;'Planungstool Heizlast'!$B$8,'Planungstool Heizlast'!$B$21,IF(Q60&gt;15,'Planungstool Heizlast'!$B$20,'Planungstool Heizlast'!$B$19/(15-'Planungstool Heizlast'!$B$8)*(15-Leistungsdaten!Q60)+'Planungstool Heizlast'!$B$20))</f>
        <v>24.446707742535633</v>
      </c>
      <c r="U60">
        <v>-8.0894070686603694</v>
      </c>
      <c r="V60">
        <v>31.557464369656799</v>
      </c>
      <c r="W60">
        <f>IF(U60&lt;'Planungstool Heizlast'!$B$8,'Planungstool Heizlast'!$B$21,IF(U60&gt;15,'Planungstool Heizlast'!$B$20,'Planungstool Heizlast'!$B$19/(15-'Planungstool Heizlast'!$B$8)*(15-Leistungsdaten!U60)+'Planungstool Heizlast'!$B$20))</f>
        <v>24.970107605586001</v>
      </c>
      <c r="Z60" s="1">
        <f>IF('Planungstool Heizlast'!$B$4="EU13L",Leistungsdaten!I60,IF('Planungstool Heizlast'!$B$4="EU10L",E60,IF('Planungstool Heizlast'!$B$4="EU08L",A60,IF('Planungstool Heizlast'!$B$4="EU15L",M60,IF('Planungstool Heizlast'!$B$4="EU20L",Q60,IF('Planungstool Heizlast'!$B$4="EU35L",U60,""))))))</f>
        <v>-8.0894070686603694</v>
      </c>
      <c r="AA60" s="1">
        <f>IF(OR('Planungstool Heizlast'!$B$9="Fußbodenheizung 35°C",'Planungstool Heizlast'!$B$9="Niedertemperaturheizkörper 45°C"),IF('Planungstool Heizlast'!$B$4="EU13L",Leistungsdaten!J60, IF('Planungstool Heizlast'!$B$4="EU35L",Leistungsdaten!V60,IF('Planungstool Heizlast'!$B$4="EU10L",Leistungsdaten!F60,IF('Planungstool Heizlast'!$B$4="EU08L",Leistungsdaten!B60,IF('Planungstool Heizlast'!$B$4="EU15L",N60,IF('Planungstool Heizlast'!$B$4="EU20L",R60,"")))))),IF('Planungstool Heizlast'!$B$4="EU13L",Leistungsdaten!J60, IF('Planungstool Heizlast'!$B$4="EU35L",Leistungsdaten!V60,IF('Planungstool Heizlast'!$B$4="EU10L",Leistungsdaten!F60,IF('Planungstool Heizlast'!$B$4="EU08L",Leistungsdaten!B60,IF('Planungstool Heizlast'!$B$4="EU15L",N60,IF('Planungstool Heizlast'!$B$4="EU20L",R60,""))))))*0.9)*'Planungstool Heizlast'!$B$5</f>
        <v>31.557464369656799</v>
      </c>
      <c r="AB60" s="1">
        <f>IF('Planungstool Heizlast'!$B$4="EU13L",Leistungsdaten!K60,IF('Planungstool Heizlast'!$B$4="EU10L",Leistungsdaten!G60, IF('Planungstool Heizlast'!$B$4="EU35L",Leistungsdaten!W60,IF('Planungstool Heizlast'!$B$4="EU08L",Leistungsdaten!C60,IF('Planungstool Heizlast'!$B$4="EU15L",O60,IF('Planungstool Heizlast'!$B$4="EU20L",S60,""))))))*$B$274</f>
        <v>24.970107605586001</v>
      </c>
      <c r="AC60" s="1">
        <f t="shared" si="1"/>
        <v>6.5873567640707975</v>
      </c>
    </row>
    <row r="61" spans="1:29" x14ac:dyDescent="0.25">
      <c r="A61">
        <v>-8.7533556641674402</v>
      </c>
      <c r="B61">
        <v>8.1051986898124309</v>
      </c>
      <c r="C61">
        <f>IF(A61&lt;'Planungstool Heizlast'!$B$8,'Planungstool Heizlast'!$B$21,IF(A61&gt;15,'Planungstool Heizlast'!$B$20,'Planungstool Heizlast'!$B$19/(15-'Planungstool Heizlast'!$B$8)*(15-Leistungsdaten!A61)+'Planungstool Heizlast'!$B$20))</f>
        <v>25.656923588275774</v>
      </c>
      <c r="E61">
        <v>-8.1832367441626204</v>
      </c>
      <c r="F61">
        <v>9.6081218220796103</v>
      </c>
      <c r="G61">
        <f>IF(E61&lt;'Planungstool Heizlast'!$B$8,'Planungstool Heizlast'!$B$21,IF(E61&gt;15,'Planungstool Heizlast'!$B$20,'Planungstool Heizlast'!$B$19/(15-'Planungstool Heizlast'!$B$8)*(15-Leistungsdaten!E61)+'Planungstool Heizlast'!$B$20))</f>
        <v>25.067168916087493</v>
      </c>
      <c r="I61">
        <v>-6.4951653113779999</v>
      </c>
      <c r="J61">
        <v>12.989134554859699</v>
      </c>
      <c r="K61">
        <f>IF(I61&lt;'Planungstool Heizlast'!$B$8,'Planungstool Heizlast'!$B$21,IF(I61&gt;15,'Planungstool Heizlast'!$B$20,'Planungstool Heizlast'!$B$19/(15-'Planungstool Heizlast'!$B$8)*(15-Leistungsdaten!I61)+'Planungstool Heizlast'!$B$20))</f>
        <v>23.320957766905</v>
      </c>
      <c r="M61">
        <v>-6.7168381539757904</v>
      </c>
      <c r="N61">
        <v>15.3086844107992</v>
      </c>
      <c r="O61">
        <f>IF(M61&lt;'Planungstool Heizlast'!$B$8,'Planungstool Heizlast'!$B$21,IF(M61&gt;15,'Planungstool Heizlast'!$B$20,'Planungstool Heizlast'!$B$19/(15-'Planungstool Heizlast'!$B$8)*(15-Leistungsdaten!M61)+'Planungstool Heizlast'!$B$20))</f>
        <v>23.550265355255512</v>
      </c>
      <c r="Q61">
        <v>-7.3374307287296299</v>
      </c>
      <c r="R61">
        <v>20.6564195716768</v>
      </c>
      <c r="S61">
        <f>IF(Q61&lt;'Planungstool Heizlast'!$B$8,'Planungstool Heizlast'!$B$21,IF(Q61&gt;15,'Planungstool Heizlast'!$B$20,'Planungstool Heizlast'!$B$19/(15-'Planungstool Heizlast'!$B$8)*(15-Leistungsdaten!Q61)+'Planungstool Heizlast'!$B$20))</f>
        <v>24.192232070696807</v>
      </c>
      <c r="U61">
        <v>-7.8453272571384902</v>
      </c>
      <c r="V61">
        <v>31.6935678632891</v>
      </c>
      <c r="W61">
        <f>IF(U61&lt;'Planungstool Heizlast'!$B$8,'Planungstool Heizlast'!$B$21,IF(U61&gt;15,'Planungstool Heizlast'!$B$20,'Planungstool Heizlast'!$B$19/(15-'Planungstool Heizlast'!$B$8)*(15-Leistungsdaten!U61)+'Planungstool Heizlast'!$B$20))</f>
        <v>24.717621318636169</v>
      </c>
      <c r="Z61" s="1">
        <f>IF('Planungstool Heizlast'!$B$4="EU13L",Leistungsdaten!I61,IF('Planungstool Heizlast'!$B$4="EU10L",E61,IF('Planungstool Heizlast'!$B$4="EU08L",A61,IF('Planungstool Heizlast'!$B$4="EU15L",M61,IF('Planungstool Heizlast'!$B$4="EU20L",Q61,IF('Planungstool Heizlast'!$B$4="EU35L",U61,""))))))</f>
        <v>-7.8453272571384902</v>
      </c>
      <c r="AA61" s="1">
        <f>IF(OR('Planungstool Heizlast'!$B$9="Fußbodenheizung 35°C",'Planungstool Heizlast'!$B$9="Niedertemperaturheizkörper 45°C"),IF('Planungstool Heizlast'!$B$4="EU13L",Leistungsdaten!J61, IF('Planungstool Heizlast'!$B$4="EU35L",Leistungsdaten!V61,IF('Planungstool Heizlast'!$B$4="EU10L",Leistungsdaten!F61,IF('Planungstool Heizlast'!$B$4="EU08L",Leistungsdaten!B61,IF('Planungstool Heizlast'!$B$4="EU15L",N61,IF('Planungstool Heizlast'!$B$4="EU20L",R61,"")))))),IF('Planungstool Heizlast'!$B$4="EU13L",Leistungsdaten!J61, IF('Planungstool Heizlast'!$B$4="EU35L",Leistungsdaten!V61,IF('Planungstool Heizlast'!$B$4="EU10L",Leistungsdaten!F61,IF('Planungstool Heizlast'!$B$4="EU08L",Leistungsdaten!B61,IF('Planungstool Heizlast'!$B$4="EU15L",N61,IF('Planungstool Heizlast'!$B$4="EU20L",R61,""))))))*0.9)*'Planungstool Heizlast'!$B$5</f>
        <v>31.6935678632891</v>
      </c>
      <c r="AB61" s="1">
        <f>IF('Planungstool Heizlast'!$B$4="EU13L",Leistungsdaten!K61,IF('Planungstool Heizlast'!$B$4="EU10L",Leistungsdaten!G61, IF('Planungstool Heizlast'!$B$4="EU35L",Leistungsdaten!W61,IF('Planungstool Heizlast'!$B$4="EU08L",Leistungsdaten!C61,IF('Planungstool Heizlast'!$B$4="EU15L",O61,IF('Planungstool Heizlast'!$B$4="EU20L",S61,""))))))*$B$274</f>
        <v>24.717621318636169</v>
      </c>
      <c r="AC61" s="1">
        <f t="shared" si="1"/>
        <v>6.9759465446529312</v>
      </c>
    </row>
    <row r="62" spans="1:29" x14ac:dyDescent="0.25">
      <c r="A62">
        <v>-8.5346861411838209</v>
      </c>
      <c r="B62">
        <v>8.1465713393498191</v>
      </c>
      <c r="C62">
        <f>IF(A62&lt;'Planungstool Heizlast'!$B$8,'Planungstool Heizlast'!$B$21,IF(A62&gt;15,'Planungstool Heizlast'!$B$20,'Planungstool Heizlast'!$B$19/(15-'Planungstool Heizlast'!$B$8)*(15-Leistungsdaten!A62)+'Planungstool Heizlast'!$B$20))</f>
        <v>25.430722758379297</v>
      </c>
      <c r="E62">
        <v>-7.9614358370544904</v>
      </c>
      <c r="F62">
        <v>9.6507853709305707</v>
      </c>
      <c r="G62">
        <f>IF(E62&lt;'Planungstool Heizlast'!$B$8,'Planungstool Heizlast'!$B$21,IF(E62&gt;15,'Planungstool Heizlast'!$B$20,'Planungstool Heizlast'!$B$19/(15-'Planungstool Heizlast'!$B$8)*(15-Leistungsdaten!E62)+'Planungstool Heizlast'!$B$20))</f>
        <v>24.837728852492493</v>
      </c>
      <c r="I62">
        <v>-6.2540166519590299</v>
      </c>
      <c r="J62">
        <v>13.0326704653665</v>
      </c>
      <c r="K62">
        <f>IF(I62&lt;'Planungstool Heizlast'!$B$8,'Planungstool Heizlast'!$B$21,IF(I62&gt;15,'Planungstool Heizlast'!$B$20,'Planungstool Heizlast'!$B$19/(15-'Planungstool Heizlast'!$B$8)*(15-Leistungsdaten!I62)+'Planungstool Heizlast'!$B$20))</f>
        <v>23.071503585340434</v>
      </c>
      <c r="M62">
        <v>-6.4652845431424497</v>
      </c>
      <c r="N62">
        <v>15.351307384729999</v>
      </c>
      <c r="O62">
        <f>IF(M62&lt;'Planungstool Heizlast'!$B$8,'Planungstool Heizlast'!$B$21,IF(M62&gt;15,'Planungstool Heizlast'!$B$20,'Planungstool Heizlast'!$B$19/(15-'Planungstool Heizlast'!$B$8)*(15-Leistungsdaten!M62)+'Planungstool Heizlast'!$B$20))</f>
        <v>23.290047860116882</v>
      </c>
      <c r="Q62">
        <v>-7.0911588616740904</v>
      </c>
      <c r="R62">
        <v>20.730374924376999</v>
      </c>
      <c r="S62">
        <f>IF(Q62&lt;'Planungstool Heizlast'!$B$8,'Planungstool Heizlast'!$B$21,IF(Q62&gt;15,'Planungstool Heizlast'!$B$20,'Planungstool Heizlast'!$B$19/(15-'Planungstool Heizlast'!$B$8)*(15-Leistungsdaten!Q62)+'Planungstool Heizlast'!$B$20))</f>
        <v>23.937478230527272</v>
      </c>
      <c r="U62">
        <v>-7.6009967472547499</v>
      </c>
      <c r="V62">
        <v>31.8287210343934</v>
      </c>
      <c r="W62">
        <f>IF(U62&lt;'Planungstool Heizlast'!$B$8,'Planungstool Heizlast'!$B$21,IF(U62&gt;15,'Planungstool Heizlast'!$B$20,'Planungstool Heizlast'!$B$19/(15-'Planungstool Heizlast'!$B$8)*(15-Leistungsdaten!U62)+'Planungstool Heizlast'!$B$20))</f>
        <v>24.464875698896236</v>
      </c>
      <c r="Z62" s="1">
        <f>IF('Planungstool Heizlast'!$B$4="EU13L",Leistungsdaten!I62,IF('Planungstool Heizlast'!$B$4="EU10L",E62,IF('Planungstool Heizlast'!$B$4="EU08L",A62,IF('Planungstool Heizlast'!$B$4="EU15L",M62,IF('Planungstool Heizlast'!$B$4="EU20L",Q62,IF('Planungstool Heizlast'!$B$4="EU35L",U62,""))))))</f>
        <v>-7.6009967472547499</v>
      </c>
      <c r="AA62" s="1">
        <f>IF(OR('Planungstool Heizlast'!$B$9="Fußbodenheizung 35°C",'Planungstool Heizlast'!$B$9="Niedertemperaturheizkörper 45°C"),IF('Planungstool Heizlast'!$B$4="EU13L",Leistungsdaten!J62, IF('Planungstool Heizlast'!$B$4="EU35L",Leistungsdaten!V62,IF('Planungstool Heizlast'!$B$4="EU10L",Leistungsdaten!F62,IF('Planungstool Heizlast'!$B$4="EU08L",Leistungsdaten!B62,IF('Planungstool Heizlast'!$B$4="EU15L",N62,IF('Planungstool Heizlast'!$B$4="EU20L",R62,"")))))),IF('Planungstool Heizlast'!$B$4="EU13L",Leistungsdaten!J62, IF('Planungstool Heizlast'!$B$4="EU35L",Leistungsdaten!V62,IF('Planungstool Heizlast'!$B$4="EU10L",Leistungsdaten!F62,IF('Planungstool Heizlast'!$B$4="EU08L",Leistungsdaten!B62,IF('Planungstool Heizlast'!$B$4="EU15L",N62,IF('Planungstool Heizlast'!$B$4="EU20L",R62,""))))))*0.9)*'Planungstool Heizlast'!$B$5</f>
        <v>31.8287210343934</v>
      </c>
      <c r="AB62" s="1">
        <f>IF('Planungstool Heizlast'!$B$4="EU13L",Leistungsdaten!K62,IF('Planungstool Heizlast'!$B$4="EU10L",Leistungsdaten!G62, IF('Planungstool Heizlast'!$B$4="EU35L",Leistungsdaten!W62,IF('Planungstool Heizlast'!$B$4="EU08L",Leistungsdaten!C62,IF('Planungstool Heizlast'!$B$4="EU15L",O62,IF('Planungstool Heizlast'!$B$4="EU20L",S62,""))))))*$B$274</f>
        <v>24.464875698896236</v>
      </c>
      <c r="AC62" s="1">
        <f t="shared" si="1"/>
        <v>7.3638453354971638</v>
      </c>
    </row>
    <row r="63" spans="1:29" x14ac:dyDescent="0.25">
      <c r="A63">
        <v>-8.3159034977555599</v>
      </c>
      <c r="B63">
        <v>8.1879256909567193</v>
      </c>
      <c r="C63">
        <f>IF(A63&lt;'Planungstool Heizlast'!$B$8,'Planungstool Heizlast'!$B$21,IF(A63&gt;15,'Planungstool Heizlast'!$B$20,'Planungstool Heizlast'!$B$19/(15-'Planungstool Heizlast'!$B$8)*(15-Leistungsdaten!A63)+'Planungstool Heizlast'!$B$20))</f>
        <v>25.204404912000111</v>
      </c>
      <c r="E63">
        <v>-7.7395573448003603</v>
      </c>
      <c r="F63">
        <v>9.6933141711701403</v>
      </c>
      <c r="G63">
        <f>IF(E63&lt;'Planungstool Heizlast'!$B$8,'Planungstool Heizlast'!$B$21,IF(E63&gt;15,'Planungstool Heizlast'!$B$20,'Planungstool Heizlast'!$B$19/(15-'Planungstool Heizlast'!$B$8)*(15-Leistungsdaten!E63)+'Planungstool Heizlast'!$B$20))</f>
        <v>24.608208531602493</v>
      </c>
      <c r="I63">
        <v>-6.0127777111160796</v>
      </c>
      <c r="J63">
        <v>13.0756113850343</v>
      </c>
      <c r="K63">
        <f>IF(I63&lt;'Planungstool Heizlast'!$B$8,'Planungstool Heizlast'!$B$21,IF(I63&gt;15,'Planungstool Heizlast'!$B$20,'Planungstool Heizlast'!$B$19/(15-'Planungstool Heizlast'!$B$8)*(15-Leistungsdaten!I63)+'Planungstool Heizlast'!$B$20))</f>
        <v>22.821956012923998</v>
      </c>
      <c r="M63">
        <v>-6.21342911661102</v>
      </c>
      <c r="N63">
        <v>15.3926463370265</v>
      </c>
      <c r="O63">
        <f>IF(M63&lt;'Planungstool Heizlast'!$B$8,'Planungstool Heizlast'!$B$21,IF(M63&gt;15,'Planungstool Heizlast'!$B$20,'Planungstool Heizlast'!$B$19/(15-'Planungstool Heizlast'!$B$8)*(15-Leistungsdaten!M63)+'Planungstool Heizlast'!$B$20))</f>
        <v>23.02951815429406</v>
      </c>
      <c r="Q63">
        <v>-6.8446176367434601</v>
      </c>
      <c r="R63">
        <v>20.803045318005299</v>
      </c>
      <c r="S63">
        <f>IF(Q63&lt;'Planungstool Heizlast'!$B$8,'Planungstool Heizlast'!$B$21,IF(Q63&gt;15,'Planungstool Heizlast'!$B$20,'Planungstool Heizlast'!$B$19/(15-'Planungstool Heizlast'!$B$8)*(15-Leistungsdaten!Q63)+'Planungstool Heizlast'!$B$20))</f>
        <v>23.682445755392731</v>
      </c>
      <c r="U63">
        <v>-7.3564149455140297</v>
      </c>
      <c r="V63">
        <v>31.962867052648601</v>
      </c>
      <c r="W63">
        <f>IF(U63&lt;'Planungstool Heizlast'!$B$8,'Planungstool Heizlast'!$B$21,IF(U63&gt;15,'Planungstool Heizlast'!$B$20,'Planungstool Heizlast'!$B$19/(15-'Planungstool Heizlast'!$B$8)*(15-Leistungsdaten!U63)+'Planungstool Heizlast'!$B$20))</f>
        <v>24.21187013243021</v>
      </c>
      <c r="Z63" s="1">
        <f>IF('Planungstool Heizlast'!$B$4="EU13L",Leistungsdaten!I63,IF('Planungstool Heizlast'!$B$4="EU10L",E63,IF('Planungstool Heizlast'!$B$4="EU08L",A63,IF('Planungstool Heizlast'!$B$4="EU15L",M63,IF('Planungstool Heizlast'!$B$4="EU20L",Q63,IF('Planungstool Heizlast'!$B$4="EU35L",U63,""))))))</f>
        <v>-7.3564149455140297</v>
      </c>
      <c r="AA63" s="1">
        <f>IF(OR('Planungstool Heizlast'!$B$9="Fußbodenheizung 35°C",'Planungstool Heizlast'!$B$9="Niedertemperaturheizkörper 45°C"),IF('Planungstool Heizlast'!$B$4="EU13L",Leistungsdaten!J63, IF('Planungstool Heizlast'!$B$4="EU35L",Leistungsdaten!V63,IF('Planungstool Heizlast'!$B$4="EU10L",Leistungsdaten!F63,IF('Planungstool Heizlast'!$B$4="EU08L",Leistungsdaten!B63,IF('Planungstool Heizlast'!$B$4="EU15L",N63,IF('Planungstool Heizlast'!$B$4="EU20L",R63,"")))))),IF('Planungstool Heizlast'!$B$4="EU13L",Leistungsdaten!J63, IF('Planungstool Heizlast'!$B$4="EU35L",Leistungsdaten!V63,IF('Planungstool Heizlast'!$B$4="EU10L",Leistungsdaten!F63,IF('Planungstool Heizlast'!$B$4="EU08L",Leistungsdaten!B63,IF('Planungstool Heizlast'!$B$4="EU15L",N63,IF('Planungstool Heizlast'!$B$4="EU20L",R63,""))))))*0.9)*'Planungstool Heizlast'!$B$5</f>
        <v>31.962867052648601</v>
      </c>
      <c r="AB63" s="1">
        <f>IF('Planungstool Heizlast'!$B$4="EU13L",Leistungsdaten!K63,IF('Planungstool Heizlast'!$B$4="EU10L",Leistungsdaten!G63, IF('Planungstool Heizlast'!$B$4="EU35L",Leistungsdaten!W63,IF('Planungstool Heizlast'!$B$4="EU08L",Leistungsdaten!C63,IF('Planungstool Heizlast'!$B$4="EU15L",O63,IF('Planungstool Heizlast'!$B$4="EU20L",S63,""))))))*$B$274</f>
        <v>24.21187013243021</v>
      </c>
      <c r="AC63" s="1">
        <f t="shared" si="1"/>
        <v>7.750996920218391</v>
      </c>
    </row>
    <row r="64" spans="1:29" x14ac:dyDescent="0.25">
      <c r="A64">
        <v>-8.09700870311584</v>
      </c>
      <c r="B64">
        <v>8.2292557705667804</v>
      </c>
      <c r="C64">
        <f>IF(A64&lt;'Planungstool Heizlast'!$B$8,'Planungstool Heizlast'!$B$21,IF(A64&gt;15,'Planungstool Heizlast'!$B$20,'Planungstool Heizlast'!$B$19/(15-'Planungstool Heizlast'!$B$8)*(15-Leistungsdaten!A64)+'Planungstool Heizlast'!$B$20))</f>
        <v>24.977971051753237</v>
      </c>
      <c r="E64">
        <v>-7.5176013009618403</v>
      </c>
      <c r="F64">
        <v>9.7357040532319701</v>
      </c>
      <c r="G64">
        <f>IF(E64&lt;'Planungstool Heizlast'!$B$8,'Planungstool Heizlast'!$B$21,IF(E64&gt;15,'Planungstool Heizlast'!$B$20,'Planungstool Heizlast'!$B$19/(15-'Planungstool Heizlast'!$B$8)*(15-Leistungsdaten!E64)+'Planungstool Heizlast'!$B$20))</f>
        <v>24.378607988135023</v>
      </c>
      <c r="I64">
        <v>-5.7714496708958301</v>
      </c>
      <c r="J64">
        <v>13.117937471003501</v>
      </c>
      <c r="K64">
        <f>IF(I64&lt;'Planungstool Heizlast'!$B$8,'Planungstool Heizlast'!$B$21,IF(I64&gt;15,'Planungstool Heizlast'!$B$20,'Planungstool Heizlast'!$B$19/(15-'Planungstool Heizlast'!$B$8)*(15-Leistungsdaten!I64)+'Planungstool Heizlast'!$B$20))</f>
        <v>22.57231627241384</v>
      </c>
      <c r="M64">
        <v>-5.96127099526261</v>
      </c>
      <c r="N64">
        <v>15.4326454548823</v>
      </c>
      <c r="O64">
        <f>IF(M64&lt;'Planungstool Heizlast'!$B$8,'Planungstool Heizlast'!$B$21,IF(M64&gt;15,'Planungstool Heizlast'!$B$20,'Planungstool Heizlast'!$B$19/(15-'Planungstool Heizlast'!$B$8)*(15-Leistungsdaten!M64)+'Planungstool Heizlast'!$B$20))</f>
        <v>22.768675328389968</v>
      </c>
      <c r="Q64">
        <v>-6.59780660283994</v>
      </c>
      <c r="R64">
        <v>20.874370709750199</v>
      </c>
      <c r="S64">
        <f>IF(Q64&lt;'Planungstool Heizlast'!$B$8,'Planungstool Heizlast'!$B$21,IF(Q64&gt;15,'Planungstool Heizlast'!$B$20,'Planungstool Heizlast'!$B$19/(15-'Planungstool Heizlast'!$B$8)*(15-Leistungsdaten!Q64)+'Planungstool Heizlast'!$B$20))</f>
        <v>23.427134178658896</v>
      </c>
      <c r="U64">
        <v>-7.1115812584212499</v>
      </c>
      <c r="V64">
        <v>32.095947305602003</v>
      </c>
      <c r="W64">
        <f>IF(U64&lt;'Planungstool Heizlast'!$B$8,'Planungstool Heizlast'!$B$21,IF(U64&gt;15,'Planungstool Heizlast'!$B$20,'Planungstool Heizlast'!$B$19/(15-'Planungstool Heizlast'!$B$8)*(15-Leistungsdaten!U64)+'Planungstool Heizlast'!$B$20))</f>
        <v>23.958604005302153</v>
      </c>
      <c r="Z64" s="1">
        <f>IF('Planungstool Heizlast'!$B$4="EU13L",Leistungsdaten!I64,IF('Planungstool Heizlast'!$B$4="EU10L",E64,IF('Planungstool Heizlast'!$B$4="EU08L",A64,IF('Planungstool Heizlast'!$B$4="EU15L",M64,IF('Planungstool Heizlast'!$B$4="EU20L",Q64,IF('Planungstool Heizlast'!$B$4="EU35L",U64,""))))))</f>
        <v>-7.1115812584212499</v>
      </c>
      <c r="AA64" s="1">
        <f>IF(OR('Planungstool Heizlast'!$B$9="Fußbodenheizung 35°C",'Planungstool Heizlast'!$B$9="Niedertemperaturheizkörper 45°C"),IF('Planungstool Heizlast'!$B$4="EU13L",Leistungsdaten!J64, IF('Planungstool Heizlast'!$B$4="EU35L",Leistungsdaten!V64,IF('Planungstool Heizlast'!$B$4="EU10L",Leistungsdaten!F64,IF('Planungstool Heizlast'!$B$4="EU08L",Leistungsdaten!B64,IF('Planungstool Heizlast'!$B$4="EU15L",N64,IF('Planungstool Heizlast'!$B$4="EU20L",R64,"")))))),IF('Planungstool Heizlast'!$B$4="EU13L",Leistungsdaten!J64, IF('Planungstool Heizlast'!$B$4="EU35L",Leistungsdaten!V64,IF('Planungstool Heizlast'!$B$4="EU10L",Leistungsdaten!F64,IF('Planungstool Heizlast'!$B$4="EU08L",Leistungsdaten!B64,IF('Planungstool Heizlast'!$B$4="EU15L",N64,IF('Planungstool Heizlast'!$B$4="EU20L",R64,""))))))*0.9)*'Planungstool Heizlast'!$B$5</f>
        <v>32.095947305602003</v>
      </c>
      <c r="AB64" s="1">
        <f>IF('Planungstool Heizlast'!$B$4="EU13L",Leistungsdaten!K64,IF('Planungstool Heizlast'!$B$4="EU10L",Leistungsdaten!G64, IF('Planungstool Heizlast'!$B$4="EU35L",Leistungsdaten!W64,IF('Planungstool Heizlast'!$B$4="EU08L",Leistungsdaten!C64,IF('Planungstool Heizlast'!$B$4="EU15L",O64,IF('Planungstool Heizlast'!$B$4="EU20L",S64,""))))))*$B$274</f>
        <v>23.958604005302153</v>
      </c>
      <c r="AC64" s="1">
        <f t="shared" si="1"/>
        <v>8.1373433002998503</v>
      </c>
    </row>
    <row r="65" spans="1:29" x14ac:dyDescent="0.25">
      <c r="A65">
        <v>-7.8780027317063501</v>
      </c>
      <c r="B65">
        <v>8.2705555192111699</v>
      </c>
      <c r="C65">
        <f>IF(A65&lt;'Planungstool Heizlast'!$B$8,'Planungstool Heizlast'!$B$21,IF(A65&gt;15,'Planungstool Heizlast'!$B$20,'Planungstool Heizlast'!$B$19/(15-'Planungstool Heizlast'!$B$8)*(15-Leistungsdaten!A65)+'Planungstool Heizlast'!$B$20))</f>
        <v>24.751422185641605</v>
      </c>
      <c r="E65">
        <v>-7.2955677382199999</v>
      </c>
      <c r="F65">
        <v>9.7779507420957401</v>
      </c>
      <c r="G65">
        <f>IF(E65&lt;'Planungstool Heizlast'!$B$8,'Planungstool Heizlast'!$B$21,IF(E65&gt;15,'Planungstool Heizlast'!$B$20,'Planungstool Heizlast'!$B$19/(15-'Planungstool Heizlast'!$B$8)*(15-Leistungsdaten!E65)+'Planungstool Heizlast'!$B$20))</f>
        <v>24.148927255896734</v>
      </c>
      <c r="I65">
        <v>-5.5300337194446003</v>
      </c>
      <c r="J65">
        <v>13.1596284446781</v>
      </c>
      <c r="K65">
        <f>IF(I65&lt;'Planungstool Heizlast'!$B$8,'Planungstool Heizlast'!$B$21,IF(I65&gt;15,'Planungstool Heizlast'!$B$20,'Planungstool Heizlast'!$B$19/(15-'Planungstool Heizlast'!$B$8)*(15-Leistungsdaten!I65)+'Planungstool Heizlast'!$B$20))</f>
        <v>22.322585592877825</v>
      </c>
      <c r="M65">
        <v>-5.7088092999783404</v>
      </c>
      <c r="N65">
        <v>15.4712471512929</v>
      </c>
      <c r="O65">
        <f>IF(M65&lt;'Planungstool Heizlast'!$B$8,'Planungstool Heizlast'!$B$21,IF(M65&gt;15,'Planungstool Heizlast'!$B$20,'Planungstool Heizlast'!$B$19/(15-'Planungstool Heizlast'!$B$8)*(15-Leistungsdaten!M65)+'Planungstool Heizlast'!$B$20))</f>
        <v>22.507518473007561</v>
      </c>
      <c r="Q65">
        <v>-6.3507253088657096</v>
      </c>
      <c r="R65">
        <v>20.944289195985199</v>
      </c>
      <c r="S65">
        <f>IF(Q65&lt;'Planungstool Heizlast'!$B$8,'Planungstool Heizlast'!$B$21,IF(Q65&gt;15,'Planungstool Heizlast'!$B$20,'Planungstool Heizlast'!$B$19/(15-'Planungstool Heizlast'!$B$8)*(15-Leistungsdaten!Q65)+'Planungstool Heizlast'!$B$20))</f>
        <v>23.171543033691464</v>
      </c>
      <c r="U65">
        <v>-6.8664950924813004</v>
      </c>
      <c r="V65">
        <v>32.227901345420399</v>
      </c>
      <c r="W65">
        <f>IF(U65&lt;'Planungstool Heizlast'!$B$8,'Planungstool Heizlast'!$B$21,IF(U65&gt;15,'Planungstool Heizlast'!$B$20,'Planungstool Heizlast'!$B$19/(15-'Planungstool Heizlast'!$B$8)*(15-Leistungsdaten!U65)+'Planungstool Heizlast'!$B$20))</f>
        <v>23.705076703576093</v>
      </c>
      <c r="Z65" s="1">
        <f>IF('Planungstool Heizlast'!$B$4="EU13L",Leistungsdaten!I65,IF('Planungstool Heizlast'!$B$4="EU10L",E65,IF('Planungstool Heizlast'!$B$4="EU08L",A65,IF('Planungstool Heizlast'!$B$4="EU15L",M65,IF('Planungstool Heizlast'!$B$4="EU20L",Q65,IF('Planungstool Heizlast'!$B$4="EU35L",U65,""))))))</f>
        <v>-6.8664950924813004</v>
      </c>
      <c r="AA65" s="1">
        <f>IF(OR('Planungstool Heizlast'!$B$9="Fußbodenheizung 35°C",'Planungstool Heizlast'!$B$9="Niedertemperaturheizkörper 45°C"),IF('Planungstool Heizlast'!$B$4="EU13L",Leistungsdaten!J65, IF('Planungstool Heizlast'!$B$4="EU35L",Leistungsdaten!V65,IF('Planungstool Heizlast'!$B$4="EU10L",Leistungsdaten!F65,IF('Planungstool Heizlast'!$B$4="EU08L",Leistungsdaten!B65,IF('Planungstool Heizlast'!$B$4="EU15L",N65,IF('Planungstool Heizlast'!$B$4="EU20L",R65,"")))))),IF('Planungstool Heizlast'!$B$4="EU13L",Leistungsdaten!J65, IF('Planungstool Heizlast'!$B$4="EU35L",Leistungsdaten!V65,IF('Planungstool Heizlast'!$B$4="EU10L",Leistungsdaten!F65,IF('Planungstool Heizlast'!$B$4="EU08L",Leistungsdaten!B65,IF('Planungstool Heizlast'!$B$4="EU15L",N65,IF('Planungstool Heizlast'!$B$4="EU20L",R65,""))))))*0.9)*'Planungstool Heizlast'!$B$5</f>
        <v>32.227901345420399</v>
      </c>
      <c r="AB65" s="1">
        <f>IF('Planungstool Heizlast'!$B$4="EU13L",Leistungsdaten!K65,IF('Planungstool Heizlast'!$B$4="EU10L",Leistungsdaten!G65, IF('Planungstool Heizlast'!$B$4="EU35L",Leistungsdaten!W65,IF('Planungstool Heizlast'!$B$4="EU08L",Leistungsdaten!C65,IF('Planungstool Heizlast'!$B$4="EU15L",O65,IF('Planungstool Heizlast'!$B$4="EU20L",S65,""))))))*$B$274</f>
        <v>23.705076703576093</v>
      </c>
      <c r="AC65" s="1">
        <f t="shared" si="1"/>
        <v>8.5228246418443057</v>
      </c>
    </row>
    <row r="66" spans="1:29" x14ac:dyDescent="0.25">
      <c r="A66">
        <v>-7.6588865630115501</v>
      </c>
      <c r="B66">
        <v>8.3118187915997002</v>
      </c>
      <c r="C66">
        <f>IF(A66&lt;'Planungstool Heizlast'!$B$8,'Planungstool Heizlast'!$B$21,IF(A66&gt;15,'Planungstool Heizlast'!$B$20,'Planungstool Heizlast'!$B$19/(15-'Planungstool Heizlast'!$B$8)*(15-Leistungsdaten!A66)+'Planungstool Heizlast'!$B$20))</f>
        <v>24.524759326884592</v>
      </c>
      <c r="E66">
        <v>-7.0734566885357202</v>
      </c>
      <c r="F66">
        <v>9.8200498553696196</v>
      </c>
      <c r="G66">
        <f>IF(E66&lt;'Planungstool Heizlast'!$B$8,'Planungstool Heizlast'!$B$21,IF(E66&gt;15,'Planungstool Heizlast'!$B$20,'Planungstool Heizlast'!$B$19/(15-'Planungstool Heizlast'!$B$8)*(15-Leistungsdaten!E66)+'Planungstool Heizlast'!$B$20))</f>
        <v>23.919166367949284</v>
      </c>
      <c r="I66">
        <v>-5.2885310510084098</v>
      </c>
      <c r="J66">
        <v>13.2006635825253</v>
      </c>
      <c r="K66">
        <f>IF(I66&lt;'Planungstool Heizlast'!$B$8,'Planungstool Heizlast'!$B$21,IF(I66&gt;15,'Planungstool Heizlast'!$B$20,'Planungstool Heizlast'!$B$19/(15-'Planungstool Heizlast'!$B$8)*(15-Leistungsdaten!I66)+'Planungstool Heizlast'!$B$20))</f>
        <v>22.0727652096936</v>
      </c>
      <c r="M66">
        <v>-5.4560431516393297</v>
      </c>
      <c r="N66">
        <v>15.5083920103541</v>
      </c>
      <c r="O66">
        <f>IF(M66&lt;'Planungstool Heizlast'!$B$8,'Planungstool Heizlast'!$B$21,IF(M66&gt;15,'Planungstool Heizlast'!$B$20,'Planungstool Heizlast'!$B$19/(15-'Planungstool Heizlast'!$B$8)*(15-Leistungsdaten!M66)+'Planungstool Heizlast'!$B$20))</f>
        <v>22.246046678749781</v>
      </c>
      <c r="Q66">
        <v>-6.1033733037229698</v>
      </c>
      <c r="R66">
        <v>21.012736956225499</v>
      </c>
      <c r="S66">
        <f>IF(Q66&lt;'Planungstool Heizlast'!$B$8,'Planungstool Heizlast'!$B$21,IF(Q66&gt;15,'Planungstool Heizlast'!$B$20,'Planungstool Heizlast'!$B$19/(15-'Planungstool Heizlast'!$B$8)*(15-Leistungsdaten!Q66)+'Planungstool Heizlast'!$B$20))</f>
        <v>22.915671853856143</v>
      </c>
      <c r="U66">
        <v>-6.62115585419909</v>
      </c>
      <c r="V66">
        <v>32.358666834053601</v>
      </c>
      <c r="W66">
        <f>IF(U66&lt;'Planungstool Heizlast'!$B$8,'Planungstool Heizlast'!$B$21,IF(U66&gt;15,'Planungstool Heizlast'!$B$20,'Planungstool Heizlast'!$B$19/(15-'Planungstool Heizlast'!$B$8)*(15-Leistungsdaten!U66)+'Planungstool Heizlast'!$B$20))</f>
        <v>23.451287613316072</v>
      </c>
      <c r="Z66" s="1">
        <f>IF('Planungstool Heizlast'!$B$4="EU13L",Leistungsdaten!I66,IF('Planungstool Heizlast'!$B$4="EU10L",E66,IF('Planungstool Heizlast'!$B$4="EU08L",A66,IF('Planungstool Heizlast'!$B$4="EU15L",M66,IF('Planungstool Heizlast'!$B$4="EU20L",Q66,IF('Planungstool Heizlast'!$B$4="EU35L",U66,""))))))</f>
        <v>-6.62115585419909</v>
      </c>
      <c r="AA66" s="1">
        <f>IF(OR('Planungstool Heizlast'!$B$9="Fußbodenheizung 35°C",'Planungstool Heizlast'!$B$9="Niedertemperaturheizkörper 45°C"),IF('Planungstool Heizlast'!$B$4="EU13L",Leistungsdaten!J66, IF('Planungstool Heizlast'!$B$4="EU35L",Leistungsdaten!V66,IF('Planungstool Heizlast'!$B$4="EU10L",Leistungsdaten!F66,IF('Planungstool Heizlast'!$B$4="EU08L",Leistungsdaten!B66,IF('Planungstool Heizlast'!$B$4="EU15L",N66,IF('Planungstool Heizlast'!$B$4="EU20L",R66,"")))))),IF('Planungstool Heizlast'!$B$4="EU13L",Leistungsdaten!J66, IF('Planungstool Heizlast'!$B$4="EU35L",Leistungsdaten!V66,IF('Planungstool Heizlast'!$B$4="EU10L",Leistungsdaten!F66,IF('Planungstool Heizlast'!$B$4="EU08L",Leistungsdaten!B66,IF('Planungstool Heizlast'!$B$4="EU15L",N66,IF('Planungstool Heizlast'!$B$4="EU20L",R66,""))))))*0.9)*'Planungstool Heizlast'!$B$5</f>
        <v>32.358666834053601</v>
      </c>
      <c r="AB66" s="1">
        <f>IF('Planungstool Heizlast'!$B$4="EU13L",Leistungsdaten!K66,IF('Planungstool Heizlast'!$B$4="EU10L",Leistungsdaten!G66, IF('Planungstool Heizlast'!$B$4="EU35L",Leistungsdaten!W66,IF('Planungstool Heizlast'!$B$4="EU08L",Leistungsdaten!C66,IF('Planungstool Heizlast'!$B$4="EU15L",O66,IF('Planungstool Heizlast'!$B$4="EU20L",S66,""))))))*$B$274</f>
        <v>23.451287613316072</v>
      </c>
      <c r="AC66" s="1">
        <f t="shared" si="1"/>
        <v>8.9073792207375284</v>
      </c>
    </row>
    <row r="67" spans="1:29" x14ac:dyDescent="0.25">
      <c r="A67">
        <v>-7.4396611813995097</v>
      </c>
      <c r="B67">
        <v>8.3530393546787494</v>
      </c>
      <c r="C67">
        <f>IF(A67&lt;'Planungstool Heizlast'!$B$8,'Planungstool Heizlast'!$B$21,IF(A67&gt;15,'Planungstool Heizlast'!$B$20,'Planungstool Heizlast'!$B$19/(15-'Planungstool Heizlast'!$B$8)*(15-Leistungsdaten!A67)+'Planungstool Heizlast'!$B$20))</f>
        <v>24.297983493753378</v>
      </c>
      <c r="E67">
        <v>-6.8512681833049598</v>
      </c>
      <c r="F67">
        <v>9.8619969013344093</v>
      </c>
      <c r="G67">
        <f>IF(E67&lt;'Planungstool Heizlast'!$B$8,'Planungstool Heizlast'!$B$21,IF(E67&gt;15,'Planungstool Heizlast'!$B$20,'Planungstool Heizlast'!$B$19/(15-'Planungstool Heizlast'!$B$8)*(15-Leistungsdaten!E67)+'Planungstool Heizlast'!$B$20))</f>
        <v>23.689325356769963</v>
      </c>
      <c r="I67">
        <v>-5.0469428659329303</v>
      </c>
      <c r="J67">
        <v>13.241021706700399</v>
      </c>
      <c r="K67">
        <f>IF(I67&lt;'Planungstool Heizlast'!$B$8,'Planungstool Heizlast'!$B$21,IF(I67&gt;15,'Planungstool Heizlast'!$B$20,'Planungstool Heizlast'!$B$19/(15-'Planungstool Heizlast'!$B$8)*(15-Leistungsdaten!I67)+'Planungstool Heizlast'!$B$20))</f>
        <v>21.822856364548542</v>
      </c>
      <c r="M67">
        <v>-5.2029716711266998</v>
      </c>
      <c r="N67">
        <v>15.5440187308705</v>
      </c>
      <c r="O67">
        <f>IF(M67&lt;'Planungstool Heizlast'!$B$8,'Planungstool Heizlast'!$B$21,IF(M67&gt;15,'Planungstool Heizlast'!$B$20,'Planungstool Heizlast'!$B$19/(15-'Planungstool Heizlast'!$B$8)*(15-Leistungsdaten!M67)+'Planungstool Heizlast'!$B$20))</f>
        <v>21.984259036219576</v>
      </c>
      <c r="Q67">
        <v>-5.8557501363139099</v>
      </c>
      <c r="R67">
        <v>21.079648195403902</v>
      </c>
      <c r="S67">
        <f>IF(Q67&lt;'Planungstool Heizlast'!$B$8,'Planungstool Heizlast'!$B$21,IF(Q67&gt;15,'Planungstool Heizlast'!$B$20,'Planungstool Heizlast'!$B$19/(15-'Planungstool Heizlast'!$B$8)*(15-Leistungsdaten!Q67)+'Planungstool Heizlast'!$B$20))</f>
        <v>22.659520172518643</v>
      </c>
      <c r="U67">
        <v>-6.3755629500795097</v>
      </c>
      <c r="V67">
        <v>32.488179486764899</v>
      </c>
      <c r="W67">
        <f>IF(U67&lt;'Planungstool Heizlast'!$B$8,'Planungstool Heizlast'!$B$21,IF(U67&gt;15,'Planungstool Heizlast'!$B$20,'Planungstool Heizlast'!$B$19/(15-'Planungstool Heizlast'!$B$8)*(15-Leistungsdaten!U67)+'Planungstool Heizlast'!$B$20))</f>
        <v>23.197236120586123</v>
      </c>
      <c r="Z67" s="1">
        <f>IF('Planungstool Heizlast'!$B$4="EU13L",Leistungsdaten!I67,IF('Planungstool Heizlast'!$B$4="EU10L",E67,IF('Planungstool Heizlast'!$B$4="EU08L",A67,IF('Planungstool Heizlast'!$B$4="EU15L",M67,IF('Planungstool Heizlast'!$B$4="EU20L",Q67,IF('Planungstool Heizlast'!$B$4="EU35L",U67,""))))))</f>
        <v>-6.3755629500795097</v>
      </c>
      <c r="AA67" s="1">
        <f>IF(OR('Planungstool Heizlast'!$B$9="Fußbodenheizung 35°C",'Planungstool Heizlast'!$B$9="Niedertemperaturheizkörper 45°C"),IF('Planungstool Heizlast'!$B$4="EU13L",Leistungsdaten!J67, IF('Planungstool Heizlast'!$B$4="EU35L",Leistungsdaten!V67,IF('Planungstool Heizlast'!$B$4="EU10L",Leistungsdaten!F67,IF('Planungstool Heizlast'!$B$4="EU08L",Leistungsdaten!B67,IF('Planungstool Heizlast'!$B$4="EU15L",N67,IF('Planungstool Heizlast'!$B$4="EU20L",R67,"")))))),IF('Planungstool Heizlast'!$B$4="EU13L",Leistungsdaten!J67, IF('Planungstool Heizlast'!$B$4="EU35L",Leistungsdaten!V67,IF('Planungstool Heizlast'!$B$4="EU10L",Leistungsdaten!F67,IF('Planungstool Heizlast'!$B$4="EU08L",Leistungsdaten!B67,IF('Planungstool Heizlast'!$B$4="EU15L",N67,IF('Planungstool Heizlast'!$B$4="EU20L",R67,""))))))*0.9)*'Planungstool Heizlast'!$B$5</f>
        <v>32.488179486764899</v>
      </c>
      <c r="AB67" s="1">
        <f>IF('Planungstool Heizlast'!$B$4="EU13L",Leistungsdaten!K67,IF('Planungstool Heizlast'!$B$4="EU10L",Leistungsdaten!G67, IF('Planungstool Heizlast'!$B$4="EU35L",Leistungsdaten!W67,IF('Planungstool Heizlast'!$B$4="EU08L",Leistungsdaten!C67,IF('Planungstool Heizlast'!$B$4="EU15L",O67,IF('Planungstool Heizlast'!$B$4="EU20L",S67,""))))))*$B$274</f>
        <v>23.197236120586123</v>
      </c>
      <c r="AC67" s="1">
        <f t="shared" si="1"/>
        <v>9.2909433661787766</v>
      </c>
    </row>
    <row r="68" spans="1:29" x14ac:dyDescent="0.25">
      <c r="A68">
        <v>-7.2203275759693</v>
      </c>
      <c r="B68">
        <v>8.3942108861658298</v>
      </c>
      <c r="C68">
        <f>IF(A68&lt;'Planungstool Heizlast'!$B$8,'Planungstool Heizlast'!$B$21,IF(A68&gt;15,'Planungstool Heizlast'!$B$20,'Planungstool Heizlast'!$B$19/(15-'Planungstool Heizlast'!$B$8)*(15-Leistungsdaten!A68)+'Planungstool Heizlast'!$B$20))</f>
        <v>24.071095709413097</v>
      </c>
      <c r="E68">
        <v>-6.6290022535089399</v>
      </c>
      <c r="F68">
        <v>9.9037872769487905</v>
      </c>
      <c r="G68">
        <f>IF(E68&lt;'Planungstool Heizlast'!$B$8,'Planungstool Heizlast'!$B$21,IF(E68&gt;15,'Planungstool Heizlast'!$B$20,'Planungstool Heizlast'!$B$19/(15-'Planungstool Heizlast'!$B$8)*(15-Leistungsdaten!E68)+'Planungstool Heizlast'!$B$20))</f>
        <v>23.459404254407023</v>
      </c>
      <c r="I68">
        <v>-4.8052703706635302</v>
      </c>
      <c r="J68">
        <v>13.2806811754965</v>
      </c>
      <c r="K68">
        <f>IF(I68&lt;'Planungstool Heizlast'!$B$8,'Planungstool Heizlast'!$B$21,IF(I68&gt;15,'Planungstool Heizlast'!$B$20,'Planungstool Heizlast'!$B$19/(15-'Planungstool Heizlast'!$B$8)*(15-Leistungsdaten!I68)+'Planungstool Heizlast'!$B$20))</f>
        <v>21.572860305439814</v>
      </c>
      <c r="M68">
        <v>-4.9495939793215697</v>
      </c>
      <c r="N68">
        <v>15.578064068221501</v>
      </c>
      <c r="O68">
        <f>IF(M68&lt;'Planungstool Heizlast'!$B$8,'Planungstool Heizlast'!$B$21,IF(M68&gt;15,'Planungstool Heizlast'!$B$20,'Planungstool Heizlast'!$B$19/(15-'Planungstool Heizlast'!$B$8)*(15-Leistungsdaten!M68)+'Planungstool Heizlast'!$B$20))</f>
        <v>21.722154636019887</v>
      </c>
      <c r="Q68">
        <v>-5.60785535554073</v>
      </c>
      <c r="R68">
        <v>21.144955084413901</v>
      </c>
      <c r="S68">
        <f>IF(Q68&lt;'Planungstool Heizlast'!$B$8,'Planungstool Heizlast'!$B$21,IF(Q68&gt;15,'Planungstool Heizlast'!$B$20,'Planungstool Heizlast'!$B$19/(15-'Planungstool Heizlast'!$B$8)*(15-Leistungsdaten!Q68)+'Planungstool Heizlast'!$B$20))</f>
        <v>22.403087523044675</v>
      </c>
      <c r="U68">
        <v>-6.1297157866274796</v>
      </c>
      <c r="V68">
        <v>32.616373013978901</v>
      </c>
      <c r="W68">
        <f>IF(U68&lt;'Planungstool Heizlast'!$B$8,'Planungstool Heizlast'!$B$21,IF(U68&gt;15,'Planungstool Heizlast'!$B$20,'Planungstool Heizlast'!$B$19/(15-'Planungstool Heizlast'!$B$8)*(15-Leistungsdaten!U68)+'Planungstool Heizlast'!$B$20))</f>
        <v>22.942921611450302</v>
      </c>
      <c r="Z68" s="1">
        <f>IF('Planungstool Heizlast'!$B$4="EU13L",Leistungsdaten!I68,IF('Planungstool Heizlast'!$B$4="EU10L",E68,IF('Planungstool Heizlast'!$B$4="EU08L",A68,IF('Planungstool Heizlast'!$B$4="EU15L",M68,IF('Planungstool Heizlast'!$B$4="EU20L",Q68,IF('Planungstool Heizlast'!$B$4="EU35L",U68,""))))))</f>
        <v>-6.1297157866274796</v>
      </c>
      <c r="AA68" s="1">
        <f>IF(OR('Planungstool Heizlast'!$B$9="Fußbodenheizung 35°C",'Planungstool Heizlast'!$B$9="Niedertemperaturheizkörper 45°C"),IF('Planungstool Heizlast'!$B$4="EU13L",Leistungsdaten!J68, IF('Planungstool Heizlast'!$B$4="EU35L",Leistungsdaten!V68,IF('Planungstool Heizlast'!$B$4="EU10L",Leistungsdaten!F68,IF('Planungstool Heizlast'!$B$4="EU08L",Leistungsdaten!B68,IF('Planungstool Heizlast'!$B$4="EU15L",N68,IF('Planungstool Heizlast'!$B$4="EU20L",R68,"")))))),IF('Planungstool Heizlast'!$B$4="EU13L",Leistungsdaten!J68, IF('Planungstool Heizlast'!$B$4="EU35L",Leistungsdaten!V68,IF('Planungstool Heizlast'!$B$4="EU10L",Leistungsdaten!F68,IF('Planungstool Heizlast'!$B$4="EU08L",Leistungsdaten!B68,IF('Planungstool Heizlast'!$B$4="EU15L",N68,IF('Planungstool Heizlast'!$B$4="EU20L",R68,""))))))*0.9)*'Planungstool Heizlast'!$B$5</f>
        <v>32.616373013978901</v>
      </c>
      <c r="AB68" s="1">
        <f>IF('Planungstool Heizlast'!$B$4="EU13L",Leistungsdaten!K68,IF('Planungstool Heizlast'!$B$4="EU10L",Leistungsdaten!G68, IF('Planungstool Heizlast'!$B$4="EU35L",Leistungsdaten!W68,IF('Planungstool Heizlast'!$B$4="EU08L",Leistungsdaten!C68,IF('Planungstool Heizlast'!$B$4="EU15L",O68,IF('Planungstool Heizlast'!$B$4="EU20L",S68,""))))))*$B$274</f>
        <v>22.942921611450302</v>
      </c>
      <c r="AC68" s="1">
        <f t="shared" si="1"/>
        <v>9.6734514025285989</v>
      </c>
    </row>
    <row r="69" spans="1:29" x14ac:dyDescent="0.25">
      <c r="A69">
        <v>-7.0008867404044999</v>
      </c>
      <c r="B69">
        <v>8.4353269730602403</v>
      </c>
      <c r="C69">
        <f>IF(A69&lt;'Planungstool Heizlast'!$B$8,'Planungstool Heizlast'!$B$21,IF(A69&gt;15,'Planungstool Heizlast'!$B$20,'Planungstool Heizlast'!$B$19/(15-'Planungstool Heizlast'!$B$8)*(15-Leistungsdaten!A69)+'Planungstool Heizlast'!$B$20))</f>
        <v>23.844097001771285</v>
      </c>
      <c r="E69">
        <v>-6.4066589298596801</v>
      </c>
      <c r="F69">
        <v>9.94541626581473</v>
      </c>
      <c r="G69">
        <f>IF(E69&lt;'Planungstool Heizlast'!$B$8,'Planungstool Heizlast'!$B$21,IF(E69&gt;15,'Planungstool Heizlast'!$B$20,'Planungstool Heizlast'!$B$19/(15-'Planungstool Heizlast'!$B$8)*(15-Leistungsdaten!E69)+'Planungstool Heizlast'!$B$20))</f>
        <v>23.22940309263026</v>
      </c>
      <c r="I69">
        <v>-4.5635147777452296</v>
      </c>
      <c r="J69">
        <v>13.319619873614799</v>
      </c>
      <c r="K69">
        <f>IF(I69&lt;'Planungstool Heizlast'!$B$8,'Planungstool Heizlast'!$B$21,IF(I69&gt;15,'Planungstool Heizlast'!$B$20,'Planungstool Heizlast'!$B$19/(15-'Planungstool Heizlast'!$B$8)*(15-Leistungsdaten!I69)+'Planungstool Heizlast'!$B$20))</f>
        <v>21.322778286674307</v>
      </c>
      <c r="M69">
        <v>-4.6959091971050597</v>
      </c>
      <c r="N69">
        <v>15.610462774430101</v>
      </c>
      <c r="O69">
        <f>IF(M69&lt;'Planungstool Heizlast'!$B$8,'Planungstool Heizlast'!$B$21,IF(M69&gt;15,'Planungstool Heizlast'!$B$20,'Planungstool Heizlast'!$B$19/(15-'Planungstool Heizlast'!$B$8)*(15-Leistungsdaten!M69)+'Planungstool Heizlast'!$B$20))</f>
        <v>21.459732568753658</v>
      </c>
      <c r="Q69">
        <v>-5.3596885103056202</v>
      </c>
      <c r="R69">
        <v>21.2085876988682</v>
      </c>
      <c r="S69">
        <f>IF(Q69&lt;'Planungstool Heizlast'!$B$8,'Planungstool Heizlast'!$B$21,IF(Q69&gt;15,'Planungstool Heizlast'!$B$20,'Planungstool Heizlast'!$B$19/(15-'Planungstool Heizlast'!$B$8)*(15-Leistungsdaten!Q69)+'Planungstool Heizlast'!$B$20))</f>
        <v>22.146373438799948</v>
      </c>
      <c r="U69">
        <v>-5.8836137703478899</v>
      </c>
      <c r="V69">
        <v>32.743179061397001</v>
      </c>
      <c r="W69">
        <f>IF(U69&lt;'Planungstool Heizlast'!$B$8,'Planungstool Heizlast'!$B$21,IF(U69&gt;15,'Planungstool Heizlast'!$B$20,'Planungstool Heizlast'!$B$19/(15-'Planungstool Heizlast'!$B$8)*(15-Leistungsdaten!U69)+'Planungstool Heizlast'!$B$20))</f>
        <v>22.688343471972633</v>
      </c>
      <c r="Z69" s="1">
        <f>IF('Planungstool Heizlast'!$B$4="EU13L",Leistungsdaten!I69,IF('Planungstool Heizlast'!$B$4="EU10L",E69,IF('Planungstool Heizlast'!$B$4="EU08L",A69,IF('Planungstool Heizlast'!$B$4="EU15L",M69,IF('Planungstool Heizlast'!$B$4="EU20L",Q69,IF('Planungstool Heizlast'!$B$4="EU35L",U69,""))))))</f>
        <v>-5.8836137703478899</v>
      </c>
      <c r="AA69" s="1">
        <f>IF(OR('Planungstool Heizlast'!$B$9="Fußbodenheizung 35°C",'Planungstool Heizlast'!$B$9="Niedertemperaturheizkörper 45°C"),IF('Planungstool Heizlast'!$B$4="EU13L",Leistungsdaten!J69, IF('Planungstool Heizlast'!$B$4="EU35L",Leistungsdaten!V69,IF('Planungstool Heizlast'!$B$4="EU10L",Leistungsdaten!F69,IF('Planungstool Heizlast'!$B$4="EU08L",Leistungsdaten!B69,IF('Planungstool Heizlast'!$B$4="EU15L",N69,IF('Planungstool Heizlast'!$B$4="EU20L",R69,"")))))),IF('Planungstool Heizlast'!$B$4="EU13L",Leistungsdaten!J69, IF('Planungstool Heizlast'!$B$4="EU35L",Leistungsdaten!V69,IF('Planungstool Heizlast'!$B$4="EU10L",Leistungsdaten!F69,IF('Planungstool Heizlast'!$B$4="EU08L",Leistungsdaten!B69,IF('Planungstool Heizlast'!$B$4="EU15L",N69,IF('Planungstool Heizlast'!$B$4="EU20L",R69,""))))))*0.9)*'Planungstool Heizlast'!$B$5</f>
        <v>32.743179061397001</v>
      </c>
      <c r="AB69" s="1">
        <f>IF('Planungstool Heizlast'!$B$4="EU13L",Leistungsdaten!K69,IF('Planungstool Heizlast'!$B$4="EU10L",Leistungsdaten!G69, IF('Planungstool Heizlast'!$B$4="EU35L",Leistungsdaten!W69,IF('Planungstool Heizlast'!$B$4="EU08L",Leistungsdaten!C69,IF('Planungstool Heizlast'!$B$4="EU15L",O69,IF('Planungstool Heizlast'!$B$4="EU20L",S69,""))))))*$B$274</f>
        <v>22.688343471972633</v>
      </c>
      <c r="AC69" s="1">
        <f t="shared" si="1"/>
        <v>10.054835589424368</v>
      </c>
    </row>
    <row r="70" spans="1:29" x14ac:dyDescent="0.25">
      <c r="A70">
        <v>-6.7813396728328099</v>
      </c>
      <c r="B70">
        <v>8.4763811101298803</v>
      </c>
      <c r="C70">
        <f>IF(A70&lt;'Planungstool Heizlast'!$B$8,'Planungstool Heizlast'!$B$21,IF(A70&gt;15,'Planungstool Heizlast'!$B$20,'Planungstool Heizlast'!$B$19/(15-'Planungstool Heizlast'!$B$8)*(15-Leistungsdaten!A70)+'Planungstool Heizlast'!$B$20))</f>
        <v>23.616988403332652</v>
      </c>
      <c r="E70">
        <v>-6.1842382429407703</v>
      </c>
      <c r="F70">
        <v>9.9868790361024899</v>
      </c>
      <c r="G70">
        <f>IF(E70&lt;'Planungstool Heizlast'!$B$8,'Planungstool Heizlast'!$B$21,IF(E70&gt;15,'Planungstool Heizlast'!$B$20,'Planungstool Heizlast'!$B$19/(15-'Planungstool Heizlast'!$B$8)*(15-Leistungsdaten!E70)+'Planungstool Heizlast'!$B$20))</f>
        <v>22.999321903076606</v>
      </c>
      <c r="I70">
        <v>-4.3216773058227398</v>
      </c>
      <c r="J70">
        <v>13.357815202255001</v>
      </c>
      <c r="K70">
        <f>IF(I70&lt;'Planungstool Heizlast'!$B$8,'Planungstool Heizlast'!$B$21,IF(I70&gt;15,'Planungstool Heizlast'!$B$20,'Planungstool Heizlast'!$B$19/(15-'Planungstool Heizlast'!$B$8)*(15-Leistungsdaten!I70)+'Planungstool Heizlast'!$B$20))</f>
        <v>21.072611568868687</v>
      </c>
      <c r="M70">
        <v>-4.44191644535828</v>
      </c>
      <c r="N70">
        <v>15.641147536379799</v>
      </c>
      <c r="O70">
        <f>IF(M70&lt;'Planungstool Heizlast'!$B$8,'Planungstool Heizlast'!$B$21,IF(M70&gt;15,'Planungstool Heizlast'!$B$20,'Planungstool Heizlast'!$B$19/(15-'Planungstool Heizlast'!$B$8)*(15-Leistungsdaten!M70)+'Planungstool Heizlast'!$B$20))</f>
        <v>21.196991925023831</v>
      </c>
      <c r="Q70">
        <v>-5.1112491495107699</v>
      </c>
      <c r="R70">
        <v>21.270473956019799</v>
      </c>
      <c r="S70">
        <f>IF(Q70&lt;'Planungstool Heizlast'!$B$8,'Planungstool Heizlast'!$B$21,IF(Q70&gt;15,'Planungstool Heizlast'!$B$20,'Planungstool Heizlast'!$B$19/(15-'Planungstool Heizlast'!$B$8)*(15-Leistungsdaten!Q70)+'Planungstool Heizlast'!$B$20))</f>
        <v>21.889377453150153</v>
      </c>
      <c r="U70">
        <v>-5.6372563077456297</v>
      </c>
      <c r="V70">
        <v>32.8685271483278</v>
      </c>
      <c r="W70">
        <f>IF(U70&lt;'Planungstool Heizlast'!$B$8,'Planungstool Heizlast'!$B$21,IF(U70&gt;15,'Planungstool Heizlast'!$B$20,'Planungstool Heizlast'!$B$19/(15-'Planungstool Heizlast'!$B$8)*(15-Leistungsdaten!U70)+'Planungstool Heizlast'!$B$20))</f>
        <v>22.433501088217145</v>
      </c>
      <c r="Z70" s="1">
        <f>IF('Planungstool Heizlast'!$B$4="EU13L",Leistungsdaten!I70,IF('Planungstool Heizlast'!$B$4="EU10L",E70,IF('Planungstool Heizlast'!$B$4="EU08L",A70,IF('Planungstool Heizlast'!$B$4="EU15L",M70,IF('Planungstool Heizlast'!$B$4="EU20L",Q70,IF('Planungstool Heizlast'!$B$4="EU35L",U70,""))))))</f>
        <v>-5.6372563077456297</v>
      </c>
      <c r="AA70" s="1">
        <f>IF(OR('Planungstool Heizlast'!$B$9="Fußbodenheizung 35°C",'Planungstool Heizlast'!$B$9="Niedertemperaturheizkörper 45°C"),IF('Planungstool Heizlast'!$B$4="EU13L",Leistungsdaten!J70, IF('Planungstool Heizlast'!$B$4="EU35L",Leistungsdaten!V70,IF('Planungstool Heizlast'!$B$4="EU10L",Leistungsdaten!F70,IF('Planungstool Heizlast'!$B$4="EU08L",Leistungsdaten!B70,IF('Planungstool Heizlast'!$B$4="EU15L",N70,IF('Planungstool Heizlast'!$B$4="EU20L",R70,"")))))),IF('Planungstool Heizlast'!$B$4="EU13L",Leistungsdaten!J70, IF('Planungstool Heizlast'!$B$4="EU35L",Leistungsdaten!V70,IF('Planungstool Heizlast'!$B$4="EU10L",Leistungsdaten!F70,IF('Planungstool Heizlast'!$B$4="EU08L",Leistungsdaten!B70,IF('Planungstool Heizlast'!$B$4="EU15L",N70,IF('Planungstool Heizlast'!$B$4="EU20L",R70,""))))))*0.9)*'Planungstool Heizlast'!$B$5</f>
        <v>32.8685271483278</v>
      </c>
      <c r="AB70" s="1">
        <f>IF('Planungstool Heizlast'!$B$4="EU13L",Leistungsdaten!K70,IF('Planungstool Heizlast'!$B$4="EU10L",Leistungsdaten!G70, IF('Planungstool Heizlast'!$B$4="EU35L",Leistungsdaten!W70,IF('Planungstool Heizlast'!$B$4="EU08L",Leistungsdaten!C70,IF('Planungstool Heizlast'!$B$4="EU15L",O70,IF('Planungstool Heizlast'!$B$4="EU20L",S70,""))))))*$B$274</f>
        <v>22.433501088217145</v>
      </c>
      <c r="AC70" s="1">
        <f t="shared" si="1"/>
        <v>10.435026060110655</v>
      </c>
    </row>
    <row r="71" spans="1:29" x14ac:dyDescent="0.25">
      <c r="A71">
        <v>-6.5616873756915997</v>
      </c>
      <c r="B71">
        <v>8.5173666983735501</v>
      </c>
      <c r="C71">
        <f>IF(A71&lt;'Planungstool Heizlast'!$B$8,'Planungstool Heizlast'!$B$21,IF(A71&gt;15,'Planungstool Heizlast'!$B$20,'Planungstool Heizlast'!$B$19/(15-'Planungstool Heizlast'!$B$8)*(15-Leistungsdaten!A71)+'Planungstool Heizlast'!$B$20))</f>
        <v>23.389770951060022</v>
      </c>
      <c r="E71">
        <v>-5.9617402233438002</v>
      </c>
      <c r="F71">
        <v>10.0281706384343</v>
      </c>
      <c r="G71">
        <f>IF(E71&lt;'Planungstool Heizlast'!$B$8,'Planungstool Heizlast'!$B$21,IF(E71&gt;15,'Planungstool Heizlast'!$B$20,'Planungstool Heizlast'!$B$19/(15-'Planungstool Heizlast'!$B$8)*(15-Leistungsdaten!E71)+'Planungstool Heizlast'!$B$20))</f>
        <v>22.769160717391269</v>
      </c>
      <c r="I71">
        <v>-4.07975917964046</v>
      </c>
      <c r="J71">
        <v>13.3952440690208</v>
      </c>
      <c r="K71">
        <f>IF(I71&lt;'Planungstool Heizlast'!$B$8,'Planungstool Heizlast'!$B$21,IF(I71&gt;15,'Planungstool Heizlast'!$B$20,'Planungstool Heizlast'!$B$19/(15-'Planungstool Heizlast'!$B$8)*(15-Leistungsdaten!I71)+'Planungstool Heizlast'!$B$20))</f>
        <v>20.822361418949392</v>
      </c>
      <c r="M71">
        <v>-4.1876148449623702</v>
      </c>
      <c r="N71">
        <v>15.670048912120301</v>
      </c>
      <c r="O71">
        <f>IF(M71&lt;'Planungstool Heizlast'!$B$8,'Planungstool Heizlast'!$B$21,IF(M71&gt;15,'Planungstool Heizlast'!$B$20,'Planungstool Heizlast'!$B$19/(15-'Planungstool Heizlast'!$B$8)*(15-Leistungsdaten!M71)+'Planungstool Heizlast'!$B$20))</f>
        <v>20.933931795433359</v>
      </c>
      <c r="Q71">
        <v>-4.8625368220583702</v>
      </c>
      <c r="R71">
        <v>21.330539549789901</v>
      </c>
      <c r="S71">
        <f>IF(Q71&lt;'Planungstool Heizlast'!$B$8,'Planungstool Heizlast'!$B$21,IF(Q71&gt;15,'Planungstool Heizlast'!$B$20,'Planungstool Heizlast'!$B$19/(15-'Planungstool Heizlast'!$B$8)*(15-Leistungsdaten!Q71)+'Planungstool Heizlast'!$B$20))</f>
        <v>21.632099099461009</v>
      </c>
      <c r="U71">
        <v>-5.3906428053256299</v>
      </c>
      <c r="V71">
        <v>32.992344604181298</v>
      </c>
      <c r="W71">
        <f>IF(U71&lt;'Planungstool Heizlast'!$B$8,'Planungstool Heizlast'!$B$21,IF(U71&gt;15,'Planungstool Heizlast'!$B$20,'Planungstool Heizlast'!$B$19/(15-'Planungstool Heizlast'!$B$8)*(15-Leistungsdaten!U71)+'Planungstool Heizlast'!$B$20))</f>
        <v>22.178393846247907</v>
      </c>
      <c r="Z71" s="1">
        <f>IF('Planungstool Heizlast'!$B$4="EU13L",Leistungsdaten!I71,IF('Planungstool Heizlast'!$B$4="EU10L",E71,IF('Planungstool Heizlast'!$B$4="EU08L",A71,IF('Planungstool Heizlast'!$B$4="EU15L",M71,IF('Planungstool Heizlast'!$B$4="EU20L",Q71,IF('Planungstool Heizlast'!$B$4="EU35L",U71,""))))))</f>
        <v>-5.3906428053256299</v>
      </c>
      <c r="AA71" s="1">
        <f>IF(OR('Planungstool Heizlast'!$B$9="Fußbodenheizung 35°C",'Planungstool Heizlast'!$B$9="Niedertemperaturheizkörper 45°C"),IF('Planungstool Heizlast'!$B$4="EU13L",Leistungsdaten!J71, IF('Planungstool Heizlast'!$B$4="EU35L",Leistungsdaten!V71,IF('Planungstool Heizlast'!$B$4="EU10L",Leistungsdaten!F71,IF('Planungstool Heizlast'!$B$4="EU08L",Leistungsdaten!B71,IF('Planungstool Heizlast'!$B$4="EU15L",N71,IF('Planungstool Heizlast'!$B$4="EU20L",R71,"")))))),IF('Planungstool Heizlast'!$B$4="EU13L",Leistungsdaten!J71, IF('Planungstool Heizlast'!$B$4="EU35L",Leistungsdaten!V71,IF('Planungstool Heizlast'!$B$4="EU10L",Leistungsdaten!F71,IF('Planungstool Heizlast'!$B$4="EU08L",Leistungsdaten!B71,IF('Planungstool Heizlast'!$B$4="EU15L",N71,IF('Planungstool Heizlast'!$B$4="EU20L",R71,""))))))*0.9)*'Planungstool Heizlast'!$B$5</f>
        <v>32.992344604181298</v>
      </c>
      <c r="AB71" s="1">
        <f>IF('Planungstool Heizlast'!$B$4="EU13L",Leistungsdaten!K71,IF('Planungstool Heizlast'!$B$4="EU10L",Leistungsdaten!G71, IF('Planungstool Heizlast'!$B$4="EU35L",Leistungsdaten!W71,IF('Planungstool Heizlast'!$B$4="EU08L",Leistungsdaten!C71,IF('Planungstool Heizlast'!$B$4="EU15L",O71,IF('Planungstool Heizlast'!$B$4="EU20L",S71,""))))))*$B$274</f>
        <v>22.178393846247907</v>
      </c>
      <c r="AC71" s="1">
        <f t="shared" si="1"/>
        <v>10.813950757933391</v>
      </c>
    </row>
    <row r="72" spans="1:29" x14ac:dyDescent="0.25">
      <c r="A72">
        <v>-6.3419308555991396</v>
      </c>
      <c r="B72">
        <v>8.5582770434587001</v>
      </c>
      <c r="C72">
        <f>IF(A72&lt;'Planungstool Heizlast'!$B$8,'Planungstool Heizlast'!$B$21,IF(A72&gt;15,'Planungstool Heizlast'!$B$20,'Planungstool Heizlast'!$B$19/(15-'Planungstool Heizlast'!$B$8)*(15-Leistungsdaten!A72)+'Planungstool Heizlast'!$B$20))</f>
        <v>23.162445686241114</v>
      </c>
      <c r="E72">
        <v>-5.7391649018004598</v>
      </c>
      <c r="F72">
        <v>10.069286003726001</v>
      </c>
      <c r="G72">
        <f>IF(E72&lt;'Planungstool Heizlast'!$B$8,'Planungstool Heizlast'!$B$21,IF(E72&gt;15,'Planungstool Heizlast'!$B$20,'Planungstool Heizlast'!$B$19/(15-'Planungstool Heizlast'!$B$8)*(15-Leistungsdaten!E72)+'Planungstool Heizlast'!$B$20))</f>
        <v>22.538919567364388</v>
      </c>
      <c r="I72">
        <v>-3.8377616300424302</v>
      </c>
      <c r="J72">
        <v>13.431882877639801</v>
      </c>
      <c r="K72">
        <f>IF(I72&lt;'Planungstool Heizlast'!$B$8,'Planungstool Heizlast'!$B$21,IF(I72&gt;15,'Planungstool Heizlast'!$B$20,'Planungstool Heizlast'!$B$19/(15-'Planungstool Heizlast'!$B$8)*(15-Leistungsdaten!I72)+'Planungstool Heizlast'!$B$20))</f>
        <v>20.572029110152574</v>
      </c>
      <c r="M72">
        <v>-3.9330035167984398</v>
      </c>
      <c r="N72">
        <v>15.697095265205</v>
      </c>
      <c r="O72">
        <f>IF(M72&lt;'Planungstool Heizlast'!$B$8,'Planungstool Heizlast'!$B$21,IF(M72&gt;15,'Planungstool Heizlast'!$B$20,'Planungstool Heizlast'!$B$19/(15-'Planungstool Heizlast'!$B$8)*(15-Leistungsdaten!M72)+'Planungstool Heizlast'!$B$20))</f>
        <v>20.670551270585189</v>
      </c>
      <c r="Q72">
        <v>-4.6135510768506203</v>
      </c>
      <c r="R72">
        <v>21.388707883845001</v>
      </c>
      <c r="S72">
        <f>IF(Q72&lt;'Planungstool Heizlast'!$B$8,'Planungstool Heizlast'!$B$21,IF(Q72&gt;15,'Planungstool Heizlast'!$B$20,'Planungstool Heizlast'!$B$19/(15-'Planungstool Heizlast'!$B$8)*(15-Leistungsdaten!Q72)+'Planungstool Heizlast'!$B$20))</f>
        <v>21.374537911098216</v>
      </c>
      <c r="U72">
        <v>-5.1437726695927699</v>
      </c>
      <c r="V72">
        <v>33.114556503069501</v>
      </c>
      <c r="W72">
        <f>IF(U72&lt;'Planungstool Heizlast'!$B$8,'Planungstool Heizlast'!$B$21,IF(U72&gt;15,'Planungstool Heizlast'!$B$20,'Planungstool Heizlast'!$B$19/(15-'Planungstool Heizlast'!$B$8)*(15-Leistungsdaten!U72)+'Planungstool Heizlast'!$B$20))</f>
        <v>21.923021132128934</v>
      </c>
      <c r="Z72" s="1">
        <f>IF('Planungstool Heizlast'!$B$4="EU13L",Leistungsdaten!I72,IF('Planungstool Heizlast'!$B$4="EU10L",E72,IF('Planungstool Heizlast'!$B$4="EU08L",A72,IF('Planungstool Heizlast'!$B$4="EU15L",M72,IF('Planungstool Heizlast'!$B$4="EU20L",Q72,IF('Planungstool Heizlast'!$B$4="EU35L",U72,""))))))</f>
        <v>-5.1437726695927699</v>
      </c>
      <c r="AA72" s="1">
        <f>IF(OR('Planungstool Heizlast'!$B$9="Fußbodenheizung 35°C",'Planungstool Heizlast'!$B$9="Niedertemperaturheizkörper 45°C"),IF('Planungstool Heizlast'!$B$4="EU13L",Leistungsdaten!J72, IF('Planungstool Heizlast'!$B$4="EU35L",Leistungsdaten!V72,IF('Planungstool Heizlast'!$B$4="EU10L",Leistungsdaten!F72,IF('Planungstool Heizlast'!$B$4="EU08L",Leistungsdaten!B72,IF('Planungstool Heizlast'!$B$4="EU15L",N72,IF('Planungstool Heizlast'!$B$4="EU20L",R72,"")))))),IF('Planungstool Heizlast'!$B$4="EU13L",Leistungsdaten!J72, IF('Planungstool Heizlast'!$B$4="EU35L",Leistungsdaten!V72,IF('Planungstool Heizlast'!$B$4="EU10L",Leistungsdaten!F72,IF('Planungstool Heizlast'!$B$4="EU08L",Leistungsdaten!B72,IF('Planungstool Heizlast'!$B$4="EU15L",N72,IF('Planungstool Heizlast'!$B$4="EU20L",R72,""))))))*0.9)*'Planungstool Heizlast'!$B$5</f>
        <v>33.114556503069501</v>
      </c>
      <c r="AB72" s="1">
        <f>IF('Planungstool Heizlast'!$B$4="EU13L",Leistungsdaten!K72,IF('Planungstool Heizlast'!$B$4="EU10L",Leistungsdaten!G72, IF('Planungstool Heizlast'!$B$4="EU35L",Leistungsdaten!W72,IF('Planungstool Heizlast'!$B$4="EU08L",Leistungsdaten!C72,IF('Planungstool Heizlast'!$B$4="EU15L",O72,IF('Planungstool Heizlast'!$B$4="EU20L",S72,""))))))*$B$274</f>
        <v>21.923021132128934</v>
      </c>
      <c r="AC72" s="1">
        <f t="shared" si="1"/>
        <v>11.191535370940567</v>
      </c>
    </row>
    <row r="73" spans="1:29" x14ac:dyDescent="0.25">
      <c r="A73">
        <v>-6.1220711232313398</v>
      </c>
      <c r="B73">
        <v>8.5991053541340801</v>
      </c>
      <c r="C73">
        <f>IF(A73&lt;'Planungstool Heizlast'!$B$8,'Planungstool Heizlast'!$B$21,IF(A73&gt;15,'Planungstool Heizlast'!$B$20,'Planungstool Heizlast'!$B$19/(15-'Planungstool Heizlast'!$B$8)*(15-Leistungsdaten!A73)+'Planungstool Heizlast'!$B$20))</f>
        <v>22.935013654361029</v>
      </c>
      <c r="E73">
        <v>-5.5105511859645002</v>
      </c>
      <c r="F73">
        <v>10.108193696388801</v>
      </c>
      <c r="G73">
        <f>IF(E73&lt;'Planungstool Heizlast'!$B$8,'Planungstool Heizlast'!$B$21,IF(E73&gt;15,'Planungstool Heizlast'!$B$20,'Planungstool Heizlast'!$B$19/(15-'Planungstool Heizlast'!$B$8)*(15-Leistungsdaten!E73)+'Planungstool Heizlast'!$B$20))</f>
        <v>22.302432051673026</v>
      </c>
      <c r="I73">
        <v>-3.5956858939723801</v>
      </c>
      <c r="J73">
        <v>13.4677075174945</v>
      </c>
      <c r="K73">
        <f>IF(I73&lt;'Planungstool Heizlast'!$B$8,'Planungstool Heizlast'!$B$21,IF(I73&gt;15,'Planungstool Heizlast'!$B$20,'Planungstool Heizlast'!$B$19/(15-'Planungstool Heizlast'!$B$8)*(15-Leistungsdaten!I73)+'Planungstool Heizlast'!$B$20))</f>
        <v>20.321615922024172</v>
      </c>
      <c r="M73">
        <v>-3.6780815817476</v>
      </c>
      <c r="N73">
        <v>15.7222126969966</v>
      </c>
      <c r="O73">
        <f>IF(M73&lt;'Planungstool Heizlast'!$B$8,'Planungstool Heizlast'!$B$21,IF(M73&gt;15,'Planungstool Heizlast'!$B$20,'Planungstool Heizlast'!$B$19/(15-'Planungstool Heizlast'!$B$8)*(15-Leistungsdaten!M73)+'Planungstool Heizlast'!$B$20))</f>
        <v>20.406849441082251</v>
      </c>
      <c r="Q73">
        <v>-4.3642914627897103</v>
      </c>
      <c r="R73">
        <v>21.444900002666699</v>
      </c>
      <c r="S73">
        <f>IF(Q73&lt;'Planungstool Heizlast'!$B$8,'Planungstool Heizlast'!$B$21,IF(Q73&gt;15,'Planungstool Heizlast'!$B$20,'Planungstool Heizlast'!$B$19/(15-'Planungstool Heizlast'!$B$8)*(15-Leistungsdaten!Q73)+'Planungstool Heizlast'!$B$20))</f>
        <v>21.116693421427488</v>
      </c>
      <c r="U73">
        <v>-4.8966453070519602</v>
      </c>
      <c r="V73">
        <v>33.235085596458603</v>
      </c>
      <c r="W73">
        <f>IF(U73&lt;'Planungstool Heizlast'!$B$8,'Planungstool Heizlast'!$B$21,IF(U73&gt;15,'Planungstool Heizlast'!$B$20,'Planungstool Heizlast'!$B$19/(15-'Planungstool Heizlast'!$B$8)*(15-Leistungsdaten!U73)+'Planungstool Heizlast'!$B$20))</f>
        <v>21.667382331924273</v>
      </c>
      <c r="Z73" s="1">
        <f>IF('Planungstool Heizlast'!$B$4="EU13L",Leistungsdaten!I73,IF('Planungstool Heizlast'!$B$4="EU10L",E73,IF('Planungstool Heizlast'!$B$4="EU08L",A73,IF('Planungstool Heizlast'!$B$4="EU15L",M73,IF('Planungstool Heizlast'!$B$4="EU20L",Q73,IF('Planungstool Heizlast'!$B$4="EU35L",U73,""))))))</f>
        <v>-4.8966453070519602</v>
      </c>
      <c r="AA73" s="1">
        <f>IF(OR('Planungstool Heizlast'!$B$9="Fußbodenheizung 35°C",'Planungstool Heizlast'!$B$9="Niedertemperaturheizkörper 45°C"),IF('Planungstool Heizlast'!$B$4="EU13L",Leistungsdaten!J73, IF('Planungstool Heizlast'!$B$4="EU35L",Leistungsdaten!V73,IF('Planungstool Heizlast'!$B$4="EU10L",Leistungsdaten!F73,IF('Planungstool Heizlast'!$B$4="EU08L",Leistungsdaten!B73,IF('Planungstool Heizlast'!$B$4="EU15L",N73,IF('Planungstool Heizlast'!$B$4="EU20L",R73,"")))))),IF('Planungstool Heizlast'!$B$4="EU13L",Leistungsdaten!J73, IF('Planungstool Heizlast'!$B$4="EU35L",Leistungsdaten!V73,IF('Planungstool Heizlast'!$B$4="EU10L",Leistungsdaten!F73,IF('Planungstool Heizlast'!$B$4="EU08L",Leistungsdaten!B73,IF('Planungstool Heizlast'!$B$4="EU15L",N73,IF('Planungstool Heizlast'!$B$4="EU20L",R73,""))))))*0.9)*'Planungstool Heizlast'!$B$5</f>
        <v>33.235085596458603</v>
      </c>
      <c r="AB73" s="1">
        <f>IF('Planungstool Heizlast'!$B$4="EU13L",Leistungsdaten!K73,IF('Planungstool Heizlast'!$B$4="EU10L",Leistungsdaten!G73, IF('Planungstool Heizlast'!$B$4="EU35L",Leistungsdaten!W73,IF('Planungstool Heizlast'!$B$4="EU08L",Leistungsdaten!C73,IF('Planungstool Heizlast'!$B$4="EU15L",O73,IF('Planungstool Heizlast'!$B$4="EU20L",S73,""))))))*$B$274</f>
        <v>21.667382331924273</v>
      </c>
      <c r="AC73" s="1">
        <f t="shared" si="1"/>
        <v>11.56770326453433</v>
      </c>
    </row>
    <row r="74" spans="1:29" x14ac:dyDescent="0.25">
      <c r="A74">
        <v>-5.9021091932039296</v>
      </c>
      <c r="B74">
        <v>8.6398447406172796</v>
      </c>
      <c r="C74">
        <f>IF(A74&lt;'Planungstool Heizlast'!$B$8,'Planungstool Heizlast'!$B$21,IF(A74&gt;15,'Planungstool Heizlast'!$B$20,'Planungstool Heizlast'!$B$19/(15-'Planungstool Heizlast'!$B$8)*(15-Leistungsdaten!A74)+'Planungstool Heizlast'!$B$20))</f>
        <v>22.707475904980392</v>
      </c>
      <c r="E74">
        <v>-5.2749274900219598</v>
      </c>
      <c r="F74">
        <v>10.1444154231525</v>
      </c>
      <c r="G74">
        <f>IF(E74&lt;'Planungstool Heizlast'!$B$8,'Planungstool Heizlast'!$B$21,IF(E74&gt;15,'Planungstool Heizlast'!$B$20,'Planungstool Heizlast'!$B$19/(15-'Planungstool Heizlast'!$B$8)*(15-Leistungsdaten!E74)+'Planungstool Heizlast'!$B$20))</f>
        <v>22.058693121628025</v>
      </c>
      <c r="I74">
        <v>-3.3535332144737202</v>
      </c>
      <c r="J74">
        <v>13.5026933529617</v>
      </c>
      <c r="K74">
        <f>IF(I74&lt;'Planungstool Heizlast'!$B$8,'Planungstool Heizlast'!$B$21,IF(I74&gt;15,'Planungstool Heizlast'!$B$20,'Planungstool Heizlast'!$B$19/(15-'Planungstool Heizlast'!$B$8)*(15-Leistungsdaten!I74)+'Planungstool Heizlast'!$B$20))</f>
        <v>20.071123140419871</v>
      </c>
      <c r="M74">
        <v>-3.4228481606909802</v>
      </c>
      <c r="N74">
        <v>15.7453249768795</v>
      </c>
      <c r="O74">
        <f>IF(M74&lt;'Planungstool Heizlast'!$B$8,'Planungstool Heizlast'!$B$21,IF(M74&gt;15,'Planungstool Heizlast'!$B$20,'Planungstool Heizlast'!$B$19/(15-'Planungstool Heizlast'!$B$8)*(15-Leistungsdaten!M74)+'Planungstool Heizlast'!$B$20))</f>
        <v>20.142825397527499</v>
      </c>
      <c r="Q74">
        <v>-4.1147575287778304</v>
      </c>
      <c r="R74">
        <v>21.4990345205517</v>
      </c>
      <c r="S74">
        <f>IF(Q74&lt;'Planungstool Heizlast'!$B$8,'Planungstool Heizlast'!$B$21,IF(Q74&gt;15,'Planungstool Heizlast'!$B$20,'Planungstool Heizlast'!$B$19/(15-'Planungstool Heizlast'!$B$8)*(15-Leistungsdaten!Q74)+'Planungstool Heizlast'!$B$20))</f>
        <v>20.858565163814525</v>
      </c>
      <c r="U74">
        <v>-4.6492601242080998</v>
      </c>
      <c r="V74">
        <v>33.353852243814799</v>
      </c>
      <c r="W74">
        <f>IF(U74&lt;'Planungstool Heizlast'!$B$8,'Planungstool Heizlast'!$B$21,IF(U74&gt;15,'Planungstool Heizlast'!$B$20,'Planungstool Heizlast'!$B$19/(15-'Planungstool Heizlast'!$B$8)*(15-Leistungsdaten!U74)+'Planungstool Heizlast'!$B$20))</f>
        <v>21.411476831697954</v>
      </c>
      <c r="Z74" s="1">
        <f>IF('Planungstool Heizlast'!$B$4="EU13L",Leistungsdaten!I74,IF('Planungstool Heizlast'!$B$4="EU10L",E74,IF('Planungstool Heizlast'!$B$4="EU08L",A74,IF('Planungstool Heizlast'!$B$4="EU15L",M74,IF('Planungstool Heizlast'!$B$4="EU20L",Q74,IF('Planungstool Heizlast'!$B$4="EU35L",U74,""))))))</f>
        <v>-4.6492601242080998</v>
      </c>
      <c r="AA74" s="1">
        <f>IF(OR('Planungstool Heizlast'!$B$9="Fußbodenheizung 35°C",'Planungstool Heizlast'!$B$9="Niedertemperaturheizkörper 45°C"),IF('Planungstool Heizlast'!$B$4="EU13L",Leistungsdaten!J74, IF('Planungstool Heizlast'!$B$4="EU35L",Leistungsdaten!V74,IF('Planungstool Heizlast'!$B$4="EU10L",Leistungsdaten!F74,IF('Planungstool Heizlast'!$B$4="EU08L",Leistungsdaten!B74,IF('Planungstool Heizlast'!$B$4="EU15L",N74,IF('Planungstool Heizlast'!$B$4="EU20L",R74,"")))))),IF('Planungstool Heizlast'!$B$4="EU13L",Leistungsdaten!J74, IF('Planungstool Heizlast'!$B$4="EU35L",Leistungsdaten!V74,IF('Planungstool Heizlast'!$B$4="EU10L",Leistungsdaten!F74,IF('Planungstool Heizlast'!$B$4="EU08L",Leistungsdaten!B74,IF('Planungstool Heizlast'!$B$4="EU15L",N74,IF('Planungstool Heizlast'!$B$4="EU20L",R74,""))))))*0.9)*'Planungstool Heizlast'!$B$5</f>
        <v>33.353852243814799</v>
      </c>
      <c r="AB74" s="1">
        <f>IF('Planungstool Heizlast'!$B$4="EU13L",Leistungsdaten!K74,IF('Planungstool Heizlast'!$B$4="EU10L",Leistungsdaten!G74, IF('Planungstool Heizlast'!$B$4="EU35L",Leistungsdaten!W74,IF('Planungstool Heizlast'!$B$4="EU08L",Leistungsdaten!C74,IF('Planungstool Heizlast'!$B$4="EU15L",O74,IF('Planungstool Heizlast'!$B$4="EU20L",S74,""))))))*$B$274</f>
        <v>21.411476831697954</v>
      </c>
      <c r="AC74" s="1">
        <f t="shared" si="1"/>
        <v>11.942375412116846</v>
      </c>
    </row>
    <row r="75" spans="1:29" x14ac:dyDescent="0.25">
      <c r="A75">
        <v>-5.6820460839597802</v>
      </c>
      <c r="B75">
        <v>8.6804882129565595</v>
      </c>
      <c r="C75">
        <f>IF(A75&lt;'Planungstool Heizlast'!$B$8,'Planungstool Heizlast'!$B$21,IF(A75&gt;15,'Planungstool Heizlast'!$B$20,'Planungstool Heizlast'!$B$19/(15-'Planungstool Heizlast'!$B$8)*(15-Leistungsdaten!A75)+'Planungstool Heizlast'!$B$20))</f>
        <v>22.47983349161877</v>
      </c>
      <c r="E75">
        <v>-5.0392101726076097</v>
      </c>
      <c r="F75">
        <v>10.1802387908334</v>
      </c>
      <c r="G75">
        <f>IF(E75&lt;'Planungstool Heizlast'!$B$8,'Planungstool Heizlast'!$B$21,IF(E75&gt;15,'Planungstool Heizlast'!$B$20,'Planungstool Heizlast'!$B$19/(15-'Planungstool Heizlast'!$B$8)*(15-Leistungsdaten!E75)+'Planungstool Heizlast'!$B$20))</f>
        <v>21.81485734564707</v>
      </c>
      <c r="I75">
        <v>-3.1113048406895398</v>
      </c>
      <c r="J75">
        <v>13.536815212557901</v>
      </c>
      <c r="K75">
        <f>IF(I75&lt;'Planungstool Heizlast'!$B$8,'Planungstool Heizlast'!$B$21,IF(I75&gt;15,'Planungstool Heizlast'!$B$20,'Planungstool Heizlast'!$B$19/(15-'Planungstool Heizlast'!$B$8)*(15-Leistungsdaten!I75)+'Planungstool Heizlast'!$B$20))</f>
        <v>19.820552057505132</v>
      </c>
      <c r="M75">
        <v>-3.1673023745096902</v>
      </c>
      <c r="N75">
        <v>15.7663534703123</v>
      </c>
      <c r="O75">
        <f>IF(M75&lt;'Planungstool Heizlast'!$B$8,'Planungstool Heizlast'!$B$21,IF(M75&gt;15,'Planungstool Heizlast'!$B$20,'Planungstool Heizlast'!$B$19/(15-'Planungstool Heizlast'!$B$8)*(15-Leistungsdaten!M75)+'Planungstool Heizlast'!$B$20))</f>
        <v>19.878478230523868</v>
      </c>
      <c r="Q75">
        <v>-3.8649488237171701</v>
      </c>
      <c r="R75">
        <v>21.5510275484815</v>
      </c>
      <c r="S75">
        <f>IF(Q75&lt;'Planungstool Heizlast'!$B$8,'Planungstool Heizlast'!$B$21,IF(Q75&gt;15,'Planungstool Heizlast'!$B$20,'Planungstool Heizlast'!$B$19/(15-'Planungstool Heizlast'!$B$8)*(15-Leistungsdaten!Q75)+'Planungstool Heizlast'!$B$20))</f>
        <v>20.600152671625032</v>
      </c>
      <c r="U75">
        <v>-4.4016165275660901</v>
      </c>
      <c r="V75">
        <v>33.470774341182398</v>
      </c>
      <c r="W75">
        <f>IF(U75&lt;'Planungstool Heizlast'!$B$8,'Planungstool Heizlast'!$B$21,IF(U75&gt;15,'Planungstool Heizlast'!$B$20,'Planungstool Heizlast'!$B$19/(15-'Planungstool Heizlast'!$B$8)*(15-Leistungsdaten!U75)+'Planungstool Heizlast'!$B$20))</f>
        <v>21.15530401751403</v>
      </c>
      <c r="Z75" s="1">
        <f>IF('Planungstool Heizlast'!$B$4="EU13L",Leistungsdaten!I75,IF('Planungstool Heizlast'!$B$4="EU10L",E75,IF('Planungstool Heizlast'!$B$4="EU08L",A75,IF('Planungstool Heizlast'!$B$4="EU15L",M75,IF('Planungstool Heizlast'!$B$4="EU20L",Q75,IF('Planungstool Heizlast'!$B$4="EU35L",U75,""))))))</f>
        <v>-4.4016165275660901</v>
      </c>
      <c r="AA75" s="1">
        <f>IF(OR('Planungstool Heizlast'!$B$9="Fußbodenheizung 35°C",'Planungstool Heizlast'!$B$9="Niedertemperaturheizkörper 45°C"),IF('Planungstool Heizlast'!$B$4="EU13L",Leistungsdaten!J75, IF('Planungstool Heizlast'!$B$4="EU35L",Leistungsdaten!V75,IF('Planungstool Heizlast'!$B$4="EU10L",Leistungsdaten!F75,IF('Planungstool Heizlast'!$B$4="EU08L",Leistungsdaten!B75,IF('Planungstool Heizlast'!$B$4="EU15L",N75,IF('Planungstool Heizlast'!$B$4="EU20L",R75,"")))))),IF('Planungstool Heizlast'!$B$4="EU13L",Leistungsdaten!J75, IF('Planungstool Heizlast'!$B$4="EU35L",Leistungsdaten!V75,IF('Planungstool Heizlast'!$B$4="EU10L",Leistungsdaten!F75,IF('Planungstool Heizlast'!$B$4="EU08L",Leistungsdaten!B75,IF('Planungstool Heizlast'!$B$4="EU15L",N75,IF('Planungstool Heizlast'!$B$4="EU20L",R75,""))))))*0.9)*'Planungstool Heizlast'!$B$5</f>
        <v>33.470774341182398</v>
      </c>
      <c r="AB75" s="1">
        <f>IF('Planungstool Heizlast'!$B$4="EU13L",Leistungsdaten!K75,IF('Planungstool Heizlast'!$B$4="EU10L",Leistungsdaten!G75, IF('Planungstool Heizlast'!$B$4="EU35L",Leistungsdaten!W75,IF('Planungstool Heizlast'!$B$4="EU08L",Leistungsdaten!C75,IF('Planungstool Heizlast'!$B$4="EU15L",O75,IF('Planungstool Heizlast'!$B$4="EU20L",S75,""))))))*$B$274</f>
        <v>21.15530401751403</v>
      </c>
      <c r="AC75" s="1">
        <f t="shared" si="1"/>
        <v>12.315470323668368</v>
      </c>
    </row>
    <row r="76" spans="1:29" x14ac:dyDescent="0.25">
      <c r="A76">
        <v>-5.4618828176612997</v>
      </c>
      <c r="B76">
        <v>8.7210286793668708</v>
      </c>
      <c r="C76">
        <f>IF(A76&lt;'Planungstool Heizlast'!$B$8,'Planungstool Heizlast'!$B$21,IF(A76&gt;15,'Planungstool Heizlast'!$B$20,'Planungstool Heizlast'!$B$19/(15-'Planungstool Heizlast'!$B$8)*(15-Leistungsdaten!A76)+'Planungstool Heizlast'!$B$20))</f>
        <v>22.252087471643385</v>
      </c>
      <c r="E76">
        <v>-4.80339897880999</v>
      </c>
      <c r="F76">
        <v>10.2156513044033</v>
      </c>
      <c r="G76">
        <f>IF(E76&lt;'Planungstool Heizlast'!$B$8,'Planungstool Heizlast'!$B$21,IF(E76&gt;15,'Planungstool Heizlast'!$B$20,'Planungstool Heizlast'!$B$19/(15-'Planungstool Heizlast'!$B$8)*(15-Leistungsdaten!E76)+'Planungstool Heizlast'!$B$20))</f>
        <v>21.570924460039159</v>
      </c>
      <c r="I76">
        <v>-2.8690020278625799</v>
      </c>
      <c r="J76">
        <v>13.5700473778878</v>
      </c>
      <c r="K76">
        <f>IF(I76&lt;'Planungstool Heizlast'!$B$8,'Planungstool Heizlast'!$B$21,IF(I76&gt;15,'Planungstool Heizlast'!$B$20,'Planungstool Heizlast'!$B$19/(15-'Planungstool Heizlast'!$B$8)*(15-Leistungsdaten!I76)+'Planungstool Heizlast'!$B$20))</f>
        <v>19.569903971755135</v>
      </c>
      <c r="M76">
        <v>-2.9114433440848702</v>
      </c>
      <c r="N76">
        <v>15.785217064655299</v>
      </c>
      <c r="O76">
        <f>IF(M76&lt;'Planungstool Heizlast'!$B$8,'Planungstool Heizlast'!$B$21,IF(M76&gt;15,'Planungstool Heizlast'!$B$20,'Planungstool Heizlast'!$B$19/(15-'Planungstool Heizlast'!$B$8)*(15-Leistungsdaten!M76)+'Planungstool Heizlast'!$B$20))</f>
        <v>19.613807030674327</v>
      </c>
      <c r="Q76">
        <v>-3.6148648965099301</v>
      </c>
      <c r="R76">
        <v>21.600792618796198</v>
      </c>
      <c r="S76">
        <f>IF(Q76&lt;'Planungstool Heizlast'!$B$8,'Planungstool Heizlast'!$B$21,IF(Q76&gt;15,'Planungstool Heizlast'!$B$20,'Planungstool Heizlast'!$B$19/(15-'Planungstool Heizlast'!$B$8)*(15-Leistungsdaten!Q76)+'Planungstool Heizlast'!$B$20))</f>
        <v>20.341455478224717</v>
      </c>
      <c r="U76">
        <v>-4.1537139236308303</v>
      </c>
      <c r="V76">
        <v>33.585767247633697</v>
      </c>
      <c r="W76">
        <f>IF(U76&lt;'Planungstool Heizlast'!$B$8,'Planungstool Heizlast'!$B$21,IF(U76&gt;15,'Planungstool Heizlast'!$B$20,'Planungstool Heizlast'!$B$19/(15-'Planungstool Heizlast'!$B$8)*(15-Leistungsdaten!U76)+'Planungstool Heizlast'!$B$20))</f>
        <v>20.898863275436529</v>
      </c>
      <c r="Z76" s="1">
        <f>IF('Planungstool Heizlast'!$B$4="EU13L",Leistungsdaten!I76,IF('Planungstool Heizlast'!$B$4="EU10L",E76,IF('Planungstool Heizlast'!$B$4="EU08L",A76,IF('Planungstool Heizlast'!$B$4="EU15L",M76,IF('Planungstool Heizlast'!$B$4="EU20L",Q76,IF('Planungstool Heizlast'!$B$4="EU35L",U76,""))))))</f>
        <v>-4.1537139236308303</v>
      </c>
      <c r="AA76" s="1">
        <f>IF(OR('Planungstool Heizlast'!$B$9="Fußbodenheizung 35°C",'Planungstool Heizlast'!$B$9="Niedertemperaturheizkörper 45°C"),IF('Planungstool Heizlast'!$B$4="EU13L",Leistungsdaten!J76, IF('Planungstool Heizlast'!$B$4="EU35L",Leistungsdaten!V76,IF('Planungstool Heizlast'!$B$4="EU10L",Leistungsdaten!F76,IF('Planungstool Heizlast'!$B$4="EU08L",Leistungsdaten!B76,IF('Planungstool Heizlast'!$B$4="EU15L",N76,IF('Planungstool Heizlast'!$B$4="EU20L",R76,"")))))),IF('Planungstool Heizlast'!$B$4="EU13L",Leistungsdaten!J76, IF('Planungstool Heizlast'!$B$4="EU35L",Leistungsdaten!V76,IF('Planungstool Heizlast'!$B$4="EU10L",Leistungsdaten!F76,IF('Planungstool Heizlast'!$B$4="EU08L",Leistungsdaten!B76,IF('Planungstool Heizlast'!$B$4="EU15L",N76,IF('Planungstool Heizlast'!$B$4="EU20L",R76,""))))))*0.9)*'Planungstool Heizlast'!$B$5</f>
        <v>33.585767247633697</v>
      </c>
      <c r="AB76" s="1">
        <f>IF('Planungstool Heizlast'!$B$4="EU13L",Leistungsdaten!K76,IF('Planungstool Heizlast'!$B$4="EU10L",Leistungsdaten!G76, IF('Planungstool Heizlast'!$B$4="EU35L",Leistungsdaten!W76,IF('Planungstool Heizlast'!$B$4="EU08L",Leistungsdaten!C76,IF('Planungstool Heizlast'!$B$4="EU15L",O76,IF('Planungstool Heizlast'!$B$4="EU20L",S76,""))))))*$B$274</f>
        <v>20.898863275436529</v>
      </c>
      <c r="AC76" s="1">
        <f t="shared" si="1"/>
        <v>12.686903972197168</v>
      </c>
    </row>
    <row r="77" spans="1:29" x14ac:dyDescent="0.25">
      <c r="A77">
        <v>-5.2416204200877399</v>
      </c>
      <c r="B77">
        <v>8.7614589445395694</v>
      </c>
      <c r="C77">
        <f>IF(A77&lt;'Planungstool Heizlast'!$B$8,'Planungstool Heizlast'!$B$21,IF(A77&gt;15,'Planungstool Heizlast'!$B$20,'Planungstool Heizlast'!$B$19/(15-'Planungstool Heizlast'!$B$8)*(15-Leistungsdaten!A77)+'Planungstool Heizlast'!$B$20))</f>
        <v>22.024238906162875</v>
      </c>
      <c r="E77">
        <v>-4.5674936610387498</v>
      </c>
      <c r="F77">
        <v>10.2506401334752</v>
      </c>
      <c r="G77">
        <f>IF(E77&lt;'Planungstool Heizlast'!$B$8,'Planungstool Heizlast'!$B$21,IF(E77&gt;15,'Planungstool Heizlast'!$B$20,'Planungstool Heizlast'!$B$19/(15-'Planungstool Heizlast'!$B$8)*(15-Leistungsdaten!E77)+'Planungstool Heizlast'!$B$20))</f>
        <v>21.326894208686554</v>
      </c>
      <c r="I77">
        <v>-2.6266260373353001</v>
      </c>
      <c r="J77">
        <v>13.6023635723939</v>
      </c>
      <c r="K77">
        <f>IF(I77&lt;'Planungstool Heizlast'!$B$8,'Planungstool Heizlast'!$B$21,IF(I77&gt;15,'Planungstool Heizlast'!$B$20,'Planungstool Heizlast'!$B$19/(15-'Planungstool Heizlast'!$B$8)*(15-Leistungsdaten!I77)+'Planungstool Heizlast'!$B$20))</f>
        <v>19.319180187954878</v>
      </c>
      <c r="M77">
        <v>-2.6552701902976299</v>
      </c>
      <c r="N77">
        <v>15.801832092700799</v>
      </c>
      <c r="O77">
        <f>IF(M77&lt;'Planungstool Heizlast'!$B$8,'Planungstool Heizlast'!$B$21,IF(M77&gt;15,'Planungstool Heizlast'!$B$20,'Planungstool Heizlast'!$B$19/(15-'Planungstool Heizlast'!$B$8)*(15-Leistungsdaten!M77)+'Planungstool Heizlast'!$B$20))</f>
        <v>19.348810888581802</v>
      </c>
      <c r="Q77">
        <v>-3.3645052960583</v>
      </c>
      <c r="R77">
        <v>21.648240607608798</v>
      </c>
      <c r="S77">
        <f>IF(Q77&lt;'Planungstool Heizlast'!$B$8,'Planungstool Heizlast'!$B$21,IF(Q77&gt;15,'Planungstool Heizlast'!$B$20,'Planungstool Heizlast'!$B$19/(15-'Planungstool Heizlast'!$B$8)*(15-Leistungsdaten!Q77)+'Planungstool Heizlast'!$B$20))</f>
        <v>20.082473116979294</v>
      </c>
      <c r="U77">
        <v>-3.9055517189072302</v>
      </c>
      <c r="V77">
        <v>33.698743709527001</v>
      </c>
      <c r="W77">
        <f>IF(U77&lt;'Planungstool Heizlast'!$B$8,'Planungstool Heizlast'!$B$21,IF(U77&gt;15,'Planungstool Heizlast'!$B$20,'Planungstool Heizlast'!$B$19/(15-'Planungstool Heizlast'!$B$8)*(15-Leistungsdaten!U77)+'Planungstool Heizlast'!$B$20))</f>
        <v>20.642153991529494</v>
      </c>
      <c r="Z77" s="1">
        <f>IF('Planungstool Heizlast'!$B$4="EU13L",Leistungsdaten!I77,IF('Planungstool Heizlast'!$B$4="EU10L",E77,IF('Planungstool Heizlast'!$B$4="EU08L",A77,IF('Planungstool Heizlast'!$B$4="EU15L",M77,IF('Planungstool Heizlast'!$B$4="EU20L",Q77,IF('Planungstool Heizlast'!$B$4="EU35L",U77,""))))))</f>
        <v>-3.9055517189072302</v>
      </c>
      <c r="AA77" s="1">
        <f>IF(OR('Planungstool Heizlast'!$B$9="Fußbodenheizung 35°C",'Planungstool Heizlast'!$B$9="Niedertemperaturheizkörper 45°C"),IF('Planungstool Heizlast'!$B$4="EU13L",Leistungsdaten!J77, IF('Planungstool Heizlast'!$B$4="EU35L",Leistungsdaten!V77,IF('Planungstool Heizlast'!$B$4="EU10L",Leistungsdaten!F77,IF('Planungstool Heizlast'!$B$4="EU08L",Leistungsdaten!B77,IF('Planungstool Heizlast'!$B$4="EU15L",N77,IF('Planungstool Heizlast'!$B$4="EU20L",R77,"")))))),IF('Planungstool Heizlast'!$B$4="EU13L",Leistungsdaten!J77, IF('Planungstool Heizlast'!$B$4="EU35L",Leistungsdaten!V77,IF('Planungstool Heizlast'!$B$4="EU10L",Leistungsdaten!F77,IF('Planungstool Heizlast'!$B$4="EU08L",Leistungsdaten!B77,IF('Planungstool Heizlast'!$B$4="EU15L",N77,IF('Planungstool Heizlast'!$B$4="EU20L",R77,""))))))*0.9)*'Planungstool Heizlast'!$B$5</f>
        <v>33.698743709527001</v>
      </c>
      <c r="AB77" s="1">
        <f>IF('Planungstool Heizlast'!$B$4="EU13L",Leistungsdaten!K77,IF('Planungstool Heizlast'!$B$4="EU10L",Leistungsdaten!G77, IF('Planungstool Heizlast'!$B$4="EU35L",Leistungsdaten!W77,IF('Planungstool Heizlast'!$B$4="EU08L",Leistungsdaten!C77,IF('Planungstool Heizlast'!$B$4="EU15L",O77,IF('Planungstool Heizlast'!$B$4="EU20L",S77,""))))))*$B$274</f>
        <v>20.642153991529494</v>
      </c>
      <c r="AC77" s="1">
        <f t="shared" si="1"/>
        <v>13.056589717997507</v>
      </c>
    </row>
    <row r="78" spans="1:29" x14ac:dyDescent="0.25">
      <c r="A78">
        <v>-5.0212599205370898</v>
      </c>
      <c r="B78">
        <v>8.8017717079258002</v>
      </c>
      <c r="C78">
        <f>IF(A78&lt;'Planungstool Heizlast'!$B$8,'Planungstool Heizlast'!$B$21,IF(A78&gt;15,'Planungstool Heizlast'!$B$20,'Planungstool Heizlast'!$B$19/(15-'Planungstool Heizlast'!$B$8)*(15-Leistungsdaten!A78)+'Planungstool Heizlast'!$B$20))</f>
        <v>21.796288859925781</v>
      </c>
      <c r="E78">
        <v>-4.3314939790246703</v>
      </c>
      <c r="F78">
        <v>10.2851921043177</v>
      </c>
      <c r="G78">
        <f>IF(E78&lt;'Planungstool Heizlast'!$B$8,'Planungstool Heizlast'!$B$21,IF(E78&gt;15,'Planungstool Heizlast'!$B$20,'Planungstool Heizlast'!$B$19/(15-'Planungstool Heizlast'!$B$8)*(15-Leistungsdaten!E78)+'Planungstool Heizlast'!$B$20))</f>
        <v>21.082766343044813</v>
      </c>
      <c r="I78">
        <v>-2.3841781365497798</v>
      </c>
      <c r="J78">
        <v>13.633736949904</v>
      </c>
      <c r="K78">
        <f>IF(I78&lt;'Planungstool Heizlast'!$B$8,'Planungstool Heizlast'!$B$21,IF(I78&gt;15,'Planungstool Heizlast'!$B$20,'Planungstool Heizlast'!$B$19/(15-'Planungstool Heizlast'!$B$8)*(15-Leistungsdaten!I78)+'Planungstool Heizlast'!$B$20))</f>
        <v>19.068382017199038</v>
      </c>
      <c r="M78">
        <v>-2.3987820340290802</v>
      </c>
      <c r="N78">
        <v>15.816112253838201</v>
      </c>
      <c r="O78">
        <f>IF(M78&lt;'Planungstool Heizlast'!$B$8,'Planungstool Heizlast'!$B$21,IF(M78&gt;15,'Planungstool Heizlast'!$B$20,'Planungstool Heizlast'!$B$19/(15-'Planungstool Heizlast'!$B$8)*(15-Leistungsdaten!M78)+'Planungstool Heizlast'!$B$20))</f>
        <v>19.083488894849239</v>
      </c>
      <c r="Q78">
        <v>-3.1138695712644702</v>
      </c>
      <c r="R78">
        <v>21.693279654888801</v>
      </c>
      <c r="S78">
        <f>IF(Q78&lt;'Planungstool Heizlast'!$B$8,'Planungstool Heizlast'!$B$21,IF(Q78&gt;15,'Planungstool Heizlast'!$B$20,'Planungstool Heizlast'!$B$19/(15-'Planungstool Heizlast'!$B$8)*(15-Leistungsdaten!Q78)+'Planungstool Heizlast'!$B$20))</f>
        <v>19.823205121254457</v>
      </c>
      <c r="U78">
        <v>-3.6571293199001902</v>
      </c>
      <c r="V78">
        <v>33.809613782506503</v>
      </c>
      <c r="W78">
        <f>IF(U78&lt;'Planungstool Heizlast'!$B$8,'Planungstool Heizlast'!$B$21,IF(U78&gt;15,'Planungstool Heizlast'!$B$20,'Planungstool Heizlast'!$B$19/(15-'Planungstool Heizlast'!$B$8)*(15-Leistungsdaten!U78)+'Planungstool Heizlast'!$B$20))</f>
        <v>20.385175551856968</v>
      </c>
      <c r="Z78" s="1">
        <f>IF('Planungstool Heizlast'!$B$4="EU13L",Leistungsdaten!I78,IF('Planungstool Heizlast'!$B$4="EU10L",E78,IF('Planungstool Heizlast'!$B$4="EU08L",A78,IF('Planungstool Heizlast'!$B$4="EU15L",M78,IF('Planungstool Heizlast'!$B$4="EU20L",Q78,IF('Planungstool Heizlast'!$B$4="EU35L",U78,""))))))</f>
        <v>-3.6571293199001902</v>
      </c>
      <c r="AA78" s="1">
        <f>IF(OR('Planungstool Heizlast'!$B$9="Fußbodenheizung 35°C",'Planungstool Heizlast'!$B$9="Niedertemperaturheizkörper 45°C"),IF('Planungstool Heizlast'!$B$4="EU13L",Leistungsdaten!J78, IF('Planungstool Heizlast'!$B$4="EU35L",Leistungsdaten!V78,IF('Planungstool Heizlast'!$B$4="EU10L",Leistungsdaten!F78,IF('Planungstool Heizlast'!$B$4="EU08L",Leistungsdaten!B78,IF('Planungstool Heizlast'!$B$4="EU15L",N78,IF('Planungstool Heizlast'!$B$4="EU20L",R78,"")))))),IF('Planungstool Heizlast'!$B$4="EU13L",Leistungsdaten!J78, IF('Planungstool Heizlast'!$B$4="EU35L",Leistungsdaten!V78,IF('Planungstool Heizlast'!$B$4="EU10L",Leistungsdaten!F78,IF('Planungstool Heizlast'!$B$4="EU08L",Leistungsdaten!B78,IF('Planungstool Heizlast'!$B$4="EU15L",N78,IF('Planungstool Heizlast'!$B$4="EU20L",R78,""))))))*0.9)*'Planungstool Heizlast'!$B$5</f>
        <v>33.809613782506503</v>
      </c>
      <c r="AB78" s="1">
        <f>IF('Planungstool Heizlast'!$B$4="EU13L",Leistungsdaten!K78,IF('Planungstool Heizlast'!$B$4="EU10L",Leistungsdaten!G78, IF('Planungstool Heizlast'!$B$4="EU35L",Leistungsdaten!W78,IF('Planungstool Heizlast'!$B$4="EU08L",Leistungsdaten!C78,IF('Planungstool Heizlast'!$B$4="EU15L",O78,IF('Planungstool Heizlast'!$B$4="EU20L",S78,""))))))*$B$274</f>
        <v>20.385175551856968</v>
      </c>
      <c r="AC78" s="1">
        <f t="shared" si="1"/>
        <v>13.424438230649535</v>
      </c>
    </row>
    <row r="79" spans="1:29" x14ac:dyDescent="0.25">
      <c r="A79">
        <v>-4.8008023517326999</v>
      </c>
      <c r="B79">
        <v>8.8419595619928</v>
      </c>
      <c r="C79">
        <f>IF(A79&lt;'Planungstool Heizlast'!$B$8,'Planungstool Heizlast'!$B$21,IF(A79&gt;15,'Planungstool Heizlast'!$B$20,'Planungstool Heizlast'!$B$19/(15-'Planungstool Heizlast'!$B$8)*(15-Leistungsdaten!A79)+'Planungstool Heizlast'!$B$20))</f>
        <v>21.568238401224004</v>
      </c>
      <c r="E79">
        <v>-4.0953996998196596</v>
      </c>
      <c r="F79">
        <v>10.319293691680899</v>
      </c>
      <c r="G79">
        <f>IF(E79&lt;'Planungstool Heizlast'!$B$8,'Planungstool Heizlast'!$B$21,IF(E79&gt;15,'Planungstool Heizlast'!$B$20,'Planungstool Heizlast'!$B$19/(15-'Planungstool Heizlast'!$B$8)*(15-Leistungsdaten!E79)+'Planungstool Heizlast'!$B$20))</f>
        <v>20.838540622142752</v>
      </c>
      <c r="I79">
        <v>-2.1416595990478098</v>
      </c>
      <c r="J79">
        <v>13.6641400829741</v>
      </c>
      <c r="K79">
        <f>IF(I79&lt;'Planungstool Heizlast'!$B$8,'Planungstool Heizlast'!$B$21,IF(I79&gt;15,'Planungstool Heizlast'!$B$20,'Planungstool Heizlast'!$B$19/(15-'Planungstool Heizlast'!$B$8)*(15-Leistungsdaten!I79)+'Planungstool Heizlast'!$B$20))</f>
        <v>18.817510776892114</v>
      </c>
      <c r="M79">
        <v>-2.1419779961603398</v>
      </c>
      <c r="N79">
        <v>15.8279685327762</v>
      </c>
      <c r="O79">
        <f>IF(M79&lt;'Planungstool Heizlast'!$B$8,'Planungstool Heizlast'!$B$21,IF(M79&gt;15,'Planungstool Heizlast'!$B$20,'Planungstool Heizlast'!$B$19/(15-'Planungstool Heizlast'!$B$8)*(15-Leistungsdaten!M79)+'Planungstool Heizlast'!$B$20))</f>
        <v>18.817840140079575</v>
      </c>
      <c r="Q79">
        <v>-2.8629572710306399</v>
      </c>
      <c r="R79">
        <v>21.735815082148399</v>
      </c>
      <c r="S79">
        <f>IF(Q79&lt;'Planungstool Heizlast'!$B$8,'Planungstool Heizlast'!$B$21,IF(Q79&gt;15,'Planungstool Heizlast'!$B$20,'Planungstool Heizlast'!$B$19/(15-'Planungstool Heizlast'!$B$8)*(15-Leistungsdaten!Q79)+'Planungstool Heizlast'!$B$20))</f>
        <v>19.563651024415925</v>
      </c>
      <c r="U79">
        <v>-3.4084461331145999</v>
      </c>
      <c r="V79">
        <v>33.918284751177403</v>
      </c>
      <c r="W79">
        <f>IF(U79&lt;'Planungstool Heizlast'!$B$8,'Planungstool Heizlast'!$B$21,IF(U79&gt;15,'Planungstool Heizlast'!$B$20,'Planungstool Heizlast'!$B$19/(15-'Planungstool Heizlast'!$B$8)*(15-Leistungsdaten!U79)+'Planungstool Heizlast'!$B$20))</f>
        <v>20.12792734248298</v>
      </c>
      <c r="Z79" s="1">
        <f>IF('Planungstool Heizlast'!$B$4="EU13L",Leistungsdaten!I79,IF('Planungstool Heizlast'!$B$4="EU10L",E79,IF('Planungstool Heizlast'!$B$4="EU08L",A79,IF('Planungstool Heizlast'!$B$4="EU15L",M79,IF('Planungstool Heizlast'!$B$4="EU20L",Q79,IF('Planungstool Heizlast'!$B$4="EU35L",U79,""))))))</f>
        <v>-3.4084461331145999</v>
      </c>
      <c r="AA79" s="1">
        <f>IF(OR('Planungstool Heizlast'!$B$9="Fußbodenheizung 35°C",'Planungstool Heizlast'!$B$9="Niedertemperaturheizkörper 45°C"),IF('Planungstool Heizlast'!$B$4="EU13L",Leistungsdaten!J79, IF('Planungstool Heizlast'!$B$4="EU35L",Leistungsdaten!V79,IF('Planungstool Heizlast'!$B$4="EU10L",Leistungsdaten!F79,IF('Planungstool Heizlast'!$B$4="EU08L",Leistungsdaten!B79,IF('Planungstool Heizlast'!$B$4="EU15L",N79,IF('Planungstool Heizlast'!$B$4="EU20L",R79,"")))))),IF('Planungstool Heizlast'!$B$4="EU13L",Leistungsdaten!J79, IF('Planungstool Heizlast'!$B$4="EU35L",Leistungsdaten!V79,IF('Planungstool Heizlast'!$B$4="EU10L",Leistungsdaten!F79,IF('Planungstool Heizlast'!$B$4="EU08L",Leistungsdaten!B79,IF('Planungstool Heizlast'!$B$4="EU15L",N79,IF('Planungstool Heizlast'!$B$4="EU20L",R79,""))))))*0.9)*'Planungstool Heizlast'!$B$5</f>
        <v>33.918284751177403</v>
      </c>
      <c r="AB79" s="1">
        <f>IF('Planungstool Heizlast'!$B$4="EU13L",Leistungsdaten!K79,IF('Planungstool Heizlast'!$B$4="EU10L",Leistungsdaten!G79, IF('Planungstool Heizlast'!$B$4="EU35L",Leistungsdaten!W79,IF('Planungstool Heizlast'!$B$4="EU08L",Leistungsdaten!C79,IF('Planungstool Heizlast'!$B$4="EU15L",O79,IF('Planungstool Heizlast'!$B$4="EU20L",S79,""))))))*$B$274</f>
        <v>20.12792734248298</v>
      </c>
      <c r="AC79" s="1">
        <f t="shared" si="1"/>
        <v>13.790357408694423</v>
      </c>
    </row>
    <row r="80" spans="1:29" x14ac:dyDescent="0.25">
      <c r="A80">
        <v>-4.5802487497342002</v>
      </c>
      <c r="B80">
        <v>8.8820149904532997</v>
      </c>
      <c r="C80">
        <f>IF(A80&lt;'Planungstool Heizlast'!$B$8,'Planungstool Heizlast'!$B$21,IF(A80&gt;15,'Planungstool Heizlast'!$B$20,'Planungstool Heizlast'!$B$19/(15-'Planungstool Heizlast'!$B$8)*(15-Leistungsdaten!A80)+'Planungstool Heizlast'!$B$20))</f>
        <v>21.34008860180063</v>
      </c>
      <c r="E80">
        <v>-3.8592105977967499</v>
      </c>
      <c r="F80">
        <v>10.352931010427399</v>
      </c>
      <c r="G80">
        <f>IF(E80&lt;'Planungstool Heizlast'!$B$8,'Planungstool Heizlast'!$B$21,IF(E80&gt;15,'Planungstool Heizlast'!$B$20,'Planungstool Heizlast'!$B$19/(15-'Planungstool Heizlast'!$B$8)*(15-Leistungsdaten!E80)+'Planungstool Heizlast'!$B$20))</f>
        <v>20.594216812582481</v>
      </c>
      <c r="I80">
        <v>-1.8990717044708401</v>
      </c>
      <c r="J80">
        <v>13.693544951023901</v>
      </c>
      <c r="K80">
        <f>IF(I80&lt;'Planungstool Heizlast'!$B$8,'Planungstool Heizlast'!$B$21,IF(I80&gt;15,'Planungstool Heizlast'!$B$20,'Planungstool Heizlast'!$B$19/(15-'Planungstool Heizlast'!$B$8)*(15-Leistungsdaten!I80)+'Planungstool Heizlast'!$B$20))</f>
        <v>18.566567790748316</v>
      </c>
      <c r="M80">
        <v>-1.8848571975725501</v>
      </c>
      <c r="N80">
        <v>15.837309115750401</v>
      </c>
      <c r="O80">
        <f>IF(M80&lt;'Planungstool Heizlast'!$B$8,'Planungstool Heizlast'!$B$21,IF(M80&gt;15,'Planungstool Heizlast'!$B$20,'Planungstool Heizlast'!$B$19/(15-'Planungstool Heizlast'!$B$8)*(15-Leistungsdaten!M80)+'Planungstool Heizlast'!$B$20))</f>
        <v>18.551863714875779</v>
      </c>
      <c r="Q80">
        <v>-2.6117679442589901</v>
      </c>
      <c r="R80">
        <v>21.775749307657101</v>
      </c>
      <c r="S80">
        <f>IF(Q80&lt;'Planungstool Heizlast'!$B$8,'Planungstool Heizlast'!$B$21,IF(Q80&gt;15,'Planungstool Heizlast'!$B$20,'Planungstool Heizlast'!$B$19/(15-'Planungstool Heizlast'!$B$8)*(15-Leistungsdaten!Q80)+'Planungstool Heizlast'!$B$20))</f>
        <v>19.303810359829392</v>
      </c>
      <c r="U80">
        <v>-3.1595015650553702</v>
      </c>
      <c r="V80">
        <v>34.024661046387202</v>
      </c>
      <c r="W80">
        <f>IF(U80&lt;'Planungstool Heizlast'!$B$8,'Planungstool Heizlast'!$B$21,IF(U80&gt;15,'Planungstool Heizlast'!$B$20,'Planungstool Heizlast'!$B$19/(15-'Planungstool Heizlast'!$B$8)*(15-Leistungsdaten!U80)+'Planungstool Heizlast'!$B$20))</f>
        <v>19.870408749471572</v>
      </c>
      <c r="Z80" s="1">
        <f>IF('Planungstool Heizlast'!$B$4="EU13L",Leistungsdaten!I80,IF('Planungstool Heizlast'!$B$4="EU10L",E80,IF('Planungstool Heizlast'!$B$4="EU08L",A80,IF('Planungstool Heizlast'!$B$4="EU15L",M80,IF('Planungstool Heizlast'!$B$4="EU20L",Q80,IF('Planungstool Heizlast'!$B$4="EU35L",U80,""))))))</f>
        <v>-3.1595015650553702</v>
      </c>
      <c r="AA80" s="1">
        <f>IF(OR('Planungstool Heizlast'!$B$9="Fußbodenheizung 35°C",'Planungstool Heizlast'!$B$9="Niedertemperaturheizkörper 45°C"),IF('Planungstool Heizlast'!$B$4="EU13L",Leistungsdaten!J80, IF('Planungstool Heizlast'!$B$4="EU35L",Leistungsdaten!V80,IF('Planungstool Heizlast'!$B$4="EU10L",Leistungsdaten!F80,IF('Planungstool Heizlast'!$B$4="EU08L",Leistungsdaten!B80,IF('Planungstool Heizlast'!$B$4="EU15L",N80,IF('Planungstool Heizlast'!$B$4="EU20L",R80,"")))))),IF('Planungstool Heizlast'!$B$4="EU13L",Leistungsdaten!J80, IF('Planungstool Heizlast'!$B$4="EU35L",Leistungsdaten!V80,IF('Planungstool Heizlast'!$B$4="EU10L",Leistungsdaten!F80,IF('Planungstool Heizlast'!$B$4="EU08L",Leistungsdaten!B80,IF('Planungstool Heizlast'!$B$4="EU15L",N80,IF('Planungstool Heizlast'!$B$4="EU20L",R80,""))))))*0.9)*'Planungstool Heizlast'!$B$5</f>
        <v>34.024661046387202</v>
      </c>
      <c r="AB80" s="1">
        <f>IF('Planungstool Heizlast'!$B$4="EU13L",Leistungsdaten!K80,IF('Planungstool Heizlast'!$B$4="EU10L",Leistungsdaten!G80, IF('Planungstool Heizlast'!$B$4="EU35L",Leistungsdaten!W80,IF('Planungstool Heizlast'!$B$4="EU08L",Leistungsdaten!C80,IF('Planungstool Heizlast'!$B$4="EU15L",O80,IF('Planungstool Heizlast'!$B$4="EU20L",S80,""))))))*$B$274</f>
        <v>19.870408749471572</v>
      </c>
      <c r="AC80" s="1">
        <f t="shared" si="1"/>
        <v>14.154252296915629</v>
      </c>
    </row>
    <row r="81" spans="1:29" x14ac:dyDescent="0.25">
      <c r="A81">
        <v>-4.3596001538527096</v>
      </c>
      <c r="B81">
        <v>8.9219303664673095</v>
      </c>
      <c r="C81">
        <f>IF(A81&lt;'Planungstool Heizlast'!$B$8,'Planungstool Heizlast'!$B$21,IF(A81&gt;15,'Planungstool Heizlast'!$B$20,'Planungstool Heizlast'!$B$19/(15-'Planungstool Heizlast'!$B$8)*(15-Leistungsdaten!A81)+'Planungstool Heizlast'!$B$20))</f>
        <v>21.111840536762216</v>
      </c>
      <c r="E81">
        <v>-3.6229264546500999</v>
      </c>
      <c r="F81">
        <v>10.3860898069649</v>
      </c>
      <c r="G81">
        <f>IF(E81&lt;'Planungstool Heizlast'!$B$8,'Planungstool Heizlast'!$B$21,IF(E81&gt;15,'Planungstool Heizlast'!$B$20,'Planungstool Heizlast'!$B$19/(15-'Planungstool Heizlast'!$B$8)*(15-Leistungsdaten!E81)+'Planungstool Heizlast'!$B$20))</f>
        <v>20.349794688539369</v>
      </c>
      <c r="I81">
        <v>-1.65641573856001</v>
      </c>
      <c r="J81">
        <v>13.7219229282629</v>
      </c>
      <c r="K81">
        <f>IF(I81&lt;'Planungstool Heizlast'!$B$8,'Planungstool Heizlast'!$B$21,IF(I81&gt;15,'Planungstool Heizlast'!$B$20,'Planungstool Heizlast'!$B$19/(15-'Planungstool Heizlast'!$B$8)*(15-Leistungsdaten!I81)+'Planungstool Heizlast'!$B$20))</f>
        <v>18.315554388791647</v>
      </c>
      <c r="M81">
        <v>-1.6274187591468099</v>
      </c>
      <c r="N81">
        <v>15.844039304134199</v>
      </c>
      <c r="O81">
        <f>IF(M81&lt;'Planungstool Heizlast'!$B$8,'Planungstool Heizlast'!$B$21,IF(M81&gt;15,'Planungstool Heizlast'!$B$20,'Planungstool Heizlast'!$B$19/(15-'Planungstool Heizlast'!$B$8)*(15-Leistungsdaten!M81)+'Planungstool Heizlast'!$B$20))</f>
        <v>18.285558709840775</v>
      </c>
      <c r="Q81">
        <v>-2.36030113985173</v>
      </c>
      <c r="R81">
        <v>21.812981759111</v>
      </c>
      <c r="S81">
        <f>IF(Q81&lt;'Planungstool Heizlast'!$B$8,'Planungstool Heizlast'!$B$21,IF(Q81&gt;15,'Planungstool Heizlast'!$B$20,'Planungstool Heizlast'!$B$19/(15-'Planungstool Heizlast'!$B$8)*(15-Leistungsdaten!Q81)+'Planungstool Heizlast'!$B$20))</f>
        <v>19.043682660860576</v>
      </c>
      <c r="U81">
        <v>-2.9102950222274102</v>
      </c>
      <c r="V81">
        <v>34.128644160039499</v>
      </c>
      <c r="W81">
        <f>IF(U81&lt;'Planungstool Heizlast'!$B$8,'Planungstool Heizlast'!$B$21,IF(U81&gt;15,'Planungstool Heizlast'!$B$20,'Planungstool Heizlast'!$B$19/(15-'Planungstool Heizlast'!$B$8)*(15-Leistungsdaten!U81)+'Planungstool Heizlast'!$B$20))</f>
        <v>19.61261915888679</v>
      </c>
      <c r="Z81" s="1">
        <f>IF('Planungstool Heizlast'!$B$4="EU13L",Leistungsdaten!I81,IF('Planungstool Heizlast'!$B$4="EU10L",E81,IF('Planungstool Heizlast'!$B$4="EU08L",A81,IF('Planungstool Heizlast'!$B$4="EU15L",M81,IF('Planungstool Heizlast'!$B$4="EU20L",Q81,IF('Planungstool Heizlast'!$B$4="EU35L",U81,""))))))</f>
        <v>-2.9102950222274102</v>
      </c>
      <c r="AA81" s="1">
        <f>IF(OR('Planungstool Heizlast'!$B$9="Fußbodenheizung 35°C",'Planungstool Heizlast'!$B$9="Niedertemperaturheizkörper 45°C"),IF('Planungstool Heizlast'!$B$4="EU13L",Leistungsdaten!J81, IF('Planungstool Heizlast'!$B$4="EU35L",Leistungsdaten!V81,IF('Planungstool Heizlast'!$B$4="EU10L",Leistungsdaten!F81,IF('Planungstool Heizlast'!$B$4="EU08L",Leistungsdaten!B81,IF('Planungstool Heizlast'!$B$4="EU15L",N81,IF('Planungstool Heizlast'!$B$4="EU20L",R81,"")))))),IF('Planungstool Heizlast'!$B$4="EU13L",Leistungsdaten!J81, IF('Planungstool Heizlast'!$B$4="EU35L",Leistungsdaten!V81,IF('Planungstool Heizlast'!$B$4="EU10L",Leistungsdaten!F81,IF('Planungstool Heizlast'!$B$4="EU08L",Leistungsdaten!B81,IF('Planungstool Heizlast'!$B$4="EU15L",N81,IF('Planungstool Heizlast'!$B$4="EU20L",R81,""))))))*0.9)*'Planungstool Heizlast'!$B$5</f>
        <v>34.128644160039499</v>
      </c>
      <c r="AB81" s="1">
        <f>IF('Planungstool Heizlast'!$B$4="EU13L",Leistungsdaten!K81,IF('Planungstool Heizlast'!$B$4="EU10L",Leistungsdaten!G81, IF('Planungstool Heizlast'!$B$4="EU35L",Leistungsdaten!W81,IF('Planungstool Heizlast'!$B$4="EU08L",Leistungsdaten!C81,IF('Planungstool Heizlast'!$B$4="EU15L",O81,IF('Planungstool Heizlast'!$B$4="EU20L",S81,""))))))*$B$274</f>
        <v>19.61261915888679</v>
      </c>
      <c r="AC81" s="1">
        <f t="shared" si="1"/>
        <v>14.516025001152709</v>
      </c>
    </row>
    <row r="82" spans="1:29" x14ac:dyDescent="0.25">
      <c r="A82">
        <v>-4.1388576065702001</v>
      </c>
      <c r="B82">
        <v>8.9616979508162302</v>
      </c>
      <c r="C82">
        <f>IF(A82&lt;'Planungstool Heizlast'!$B$8,'Planungstool Heizlast'!$B$21,IF(A82&gt;15,'Planungstool Heizlast'!$B$20,'Planungstool Heizlast'!$B$19/(15-'Planungstool Heizlast'!$B$8)*(15-Leistungsdaten!A82)+'Planungstool Heizlast'!$B$20))</f>
        <v>20.883495284495364</v>
      </c>
      <c r="E82">
        <v>-3.38654705939499</v>
      </c>
      <c r="F82">
        <v>10.418755450475899</v>
      </c>
      <c r="G82">
        <f>IF(E82&lt;'Planungstool Heizlast'!$B$8,'Planungstool Heizlast'!$B$21,IF(E82&gt;15,'Planungstool Heizlast'!$B$20,'Planungstool Heizlast'!$B$19/(15-'Planungstool Heizlast'!$B$8)*(15-Leistungsdaten!E82)+'Planungstool Heizlast'!$B$20))</f>
        <v>20.105274031762072</v>
      </c>
      <c r="I82">
        <v>-1.41369299315612</v>
      </c>
      <c r="J82">
        <v>13.7492447714039</v>
      </c>
      <c r="K82">
        <f>IF(I82&lt;'Planungstool Heizlast'!$B$8,'Planungstool Heizlast'!$B$21,IF(I82&gt;15,'Planungstool Heizlast'!$B$20,'Planungstool Heizlast'!$B$19/(15-'Planungstool Heizlast'!$B$8)*(15-Leistungsdaten!I82)+'Planungstool Heizlast'!$B$20))</f>
        <v>18.064471907355838</v>
      </c>
      <c r="M82">
        <v>-1.3696618017642499</v>
      </c>
      <c r="N82">
        <v>15.848061425373899</v>
      </c>
      <c r="O82">
        <f>IF(M82&lt;'Planungstool Heizlast'!$B$8,'Planungstool Heizlast'!$B$21,IF(M82&gt;15,'Planungstool Heizlast'!$B$20,'Planungstool Heizlast'!$B$19/(15-'Planungstool Heizlast'!$B$8)*(15-Leistungsdaten!M82)+'Planungstool Heizlast'!$B$20))</f>
        <v>18.018924215577513</v>
      </c>
      <c r="Q82">
        <v>-2.1085564067110498</v>
      </c>
      <c r="R82">
        <v>21.847408783680599</v>
      </c>
      <c r="S82">
        <f>IF(Q82&lt;'Planungstool Heizlast'!$B$8,'Planungstool Heizlast'!$B$21,IF(Q82&gt;15,'Planungstool Heizlast'!$B$20,'Planungstool Heizlast'!$B$19/(15-'Planungstool Heizlast'!$B$8)*(15-Leistungsdaten!Q82)+'Planungstool Heizlast'!$B$20))</f>
        <v>18.783267460875191</v>
      </c>
      <c r="U82">
        <v>-2.6608259111356101</v>
      </c>
      <c r="V82">
        <v>34.230132557369998</v>
      </c>
      <c r="W82">
        <f>IF(U82&lt;'Planungstool Heizlast'!$B$8,'Planungstool Heizlast'!$B$21,IF(U82&gt;15,'Planungstool Heizlast'!$B$20,'Planungstool Heizlast'!$B$19/(15-'Planungstool Heizlast'!$B$8)*(15-Leistungsdaten!U82)+'Planungstool Heizlast'!$B$20))</f>
        <v>19.354557956792672</v>
      </c>
      <c r="Z82" s="1">
        <f>IF('Planungstool Heizlast'!$B$4="EU13L",Leistungsdaten!I82,IF('Planungstool Heizlast'!$B$4="EU10L",E82,IF('Planungstool Heizlast'!$B$4="EU08L",A82,IF('Planungstool Heizlast'!$B$4="EU15L",M82,IF('Planungstool Heizlast'!$B$4="EU20L",Q82,IF('Planungstool Heizlast'!$B$4="EU35L",U82,""))))))</f>
        <v>-2.6608259111356101</v>
      </c>
      <c r="AA82" s="1">
        <f>IF(OR('Planungstool Heizlast'!$B$9="Fußbodenheizung 35°C",'Planungstool Heizlast'!$B$9="Niedertemperaturheizkörper 45°C"),IF('Planungstool Heizlast'!$B$4="EU13L",Leistungsdaten!J82, IF('Planungstool Heizlast'!$B$4="EU35L",Leistungsdaten!V82,IF('Planungstool Heizlast'!$B$4="EU10L",Leistungsdaten!F82,IF('Planungstool Heizlast'!$B$4="EU08L",Leistungsdaten!B82,IF('Planungstool Heizlast'!$B$4="EU15L",N82,IF('Planungstool Heizlast'!$B$4="EU20L",R82,"")))))),IF('Planungstool Heizlast'!$B$4="EU13L",Leistungsdaten!J82, IF('Planungstool Heizlast'!$B$4="EU35L",Leistungsdaten!V82,IF('Planungstool Heizlast'!$B$4="EU10L",Leistungsdaten!F82,IF('Planungstool Heizlast'!$B$4="EU08L",Leistungsdaten!B82,IF('Planungstool Heizlast'!$B$4="EU15L",N82,IF('Planungstool Heizlast'!$B$4="EU20L",R82,""))))))*0.9)*'Planungstool Heizlast'!$B$5</f>
        <v>34.230132557369998</v>
      </c>
      <c r="AB82" s="1">
        <f>IF('Planungstool Heizlast'!$B$4="EU13L",Leistungsdaten!K82,IF('Planungstool Heizlast'!$B$4="EU10L",Leistungsdaten!G82, IF('Planungstool Heizlast'!$B$4="EU35L",Leistungsdaten!W82,IF('Planungstool Heizlast'!$B$4="EU08L",Leistungsdaten!C82,IF('Planungstool Heizlast'!$B$4="EU15L",O82,IF('Planungstool Heizlast'!$B$4="EU20L",S82,""))))))*$B$274</f>
        <v>19.354557956792672</v>
      </c>
      <c r="AC82" s="1">
        <f t="shared" si="1"/>
        <v>14.875574600577327</v>
      </c>
    </row>
    <row r="83" spans="1:29" x14ac:dyDescent="0.25">
      <c r="A83">
        <v>-3.91802215346272</v>
      </c>
      <c r="B83">
        <v>9.0013098900488107</v>
      </c>
      <c r="C83">
        <f>IF(A83&lt;'Planungstool Heizlast'!$B$8,'Planungstool Heizlast'!$B$21,IF(A83&gt;15,'Planungstool Heizlast'!$B$20,'Planungstool Heizlast'!$B$19/(15-'Planungstool Heizlast'!$B$8)*(15-Leistungsdaten!A83)+'Planungstool Heizlast'!$B$20))</f>
        <v>20.65505392658735</v>
      </c>
      <c r="E83">
        <v>-3.1500722083678498</v>
      </c>
      <c r="F83">
        <v>10.450912923939301</v>
      </c>
      <c r="G83">
        <f>IF(E83&lt;'Planungstool Heizlast'!$B$8,'Planungstool Heizlast'!$B$21,IF(E83&gt;15,'Planungstool Heizlast'!$B$20,'Planungstool Heizlast'!$B$19/(15-'Planungstool Heizlast'!$B$8)*(15-Leistungsdaten!E83)+'Planungstool Heizlast'!$B$20))</f>
        <v>19.86065463157254</v>
      </c>
      <c r="I83">
        <v>-1.1709047661996499</v>
      </c>
      <c r="J83">
        <v>13.775480607161199</v>
      </c>
      <c r="K83">
        <f>IF(I83&lt;'Planungstool Heizlast'!$B$8,'Planungstool Heizlast'!$B$21,IF(I83&gt;15,'Planungstool Heizlast'!$B$20,'Planungstool Heizlast'!$B$19/(15-'Planungstool Heizlast'!$B$8)*(15-Leistungsdaten!I83)+'Planungstool Heizlast'!$B$20))</f>
        <v>17.813321689084404</v>
      </c>
      <c r="M83">
        <v>-1.11158544630598</v>
      </c>
      <c r="N83">
        <v>15.849274741164701</v>
      </c>
      <c r="O83">
        <f>IF(M83&lt;'Planungstool Heizlast'!$B$8,'Planungstool Heizlast'!$B$21,IF(M83&gt;15,'Planungstool Heizlast'!$B$20,'Planungstool Heizlast'!$B$19/(15-'Planungstool Heizlast'!$B$8)*(15-Leistungsdaten!M83)+'Planungstool Heizlast'!$B$20))</f>
        <v>17.751959322688936</v>
      </c>
      <c r="Q83">
        <v>-1.8565332937391199</v>
      </c>
      <c r="R83">
        <v>21.8789235553579</v>
      </c>
      <c r="S83">
        <f>IF(Q83&lt;'Planungstool Heizlast'!$B$8,'Planungstool Heizlast'!$B$21,IF(Q83&gt;15,'Planungstool Heizlast'!$B$20,'Planungstool Heizlast'!$B$19/(15-'Planungstool Heizlast'!$B$8)*(15-Leistungsdaten!Q83)+'Planungstool Heizlast'!$B$20))</f>
        <v>18.522564293238911</v>
      </c>
      <c r="U83">
        <v>-2.4110936382848802</v>
      </c>
      <c r="V83">
        <v>34.3290215866053</v>
      </c>
      <c r="W83">
        <f>IF(U83&lt;'Planungstool Heizlast'!$B$8,'Planungstool Heizlast'!$B$21,IF(U83&gt;15,'Planungstool Heizlast'!$B$20,'Planungstool Heizlast'!$B$19/(15-'Planungstool Heizlast'!$B$8)*(15-Leistungsdaten!U83)+'Planungstool Heizlast'!$B$20))</f>
        <v>19.096224529253252</v>
      </c>
      <c r="Z83" s="1">
        <f>IF('Planungstool Heizlast'!$B$4="EU13L",Leistungsdaten!I83,IF('Planungstool Heizlast'!$B$4="EU10L",E83,IF('Planungstool Heizlast'!$B$4="EU08L",A83,IF('Planungstool Heizlast'!$B$4="EU15L",M83,IF('Planungstool Heizlast'!$B$4="EU20L",Q83,IF('Planungstool Heizlast'!$B$4="EU35L",U83,""))))))</f>
        <v>-2.4110936382848802</v>
      </c>
      <c r="AA83" s="1">
        <f>IF(OR('Planungstool Heizlast'!$B$9="Fußbodenheizung 35°C",'Planungstool Heizlast'!$B$9="Niedertemperaturheizkörper 45°C"),IF('Planungstool Heizlast'!$B$4="EU13L",Leistungsdaten!J83, IF('Planungstool Heizlast'!$B$4="EU35L",Leistungsdaten!V83,IF('Planungstool Heizlast'!$B$4="EU10L",Leistungsdaten!F83,IF('Planungstool Heizlast'!$B$4="EU08L",Leistungsdaten!B83,IF('Planungstool Heizlast'!$B$4="EU15L",N83,IF('Planungstool Heizlast'!$B$4="EU20L",R83,"")))))),IF('Planungstool Heizlast'!$B$4="EU13L",Leistungsdaten!J83, IF('Planungstool Heizlast'!$B$4="EU35L",Leistungsdaten!V83,IF('Planungstool Heizlast'!$B$4="EU10L",Leistungsdaten!F83,IF('Planungstool Heizlast'!$B$4="EU08L",Leistungsdaten!B83,IF('Planungstool Heizlast'!$B$4="EU15L",N83,IF('Planungstool Heizlast'!$B$4="EU20L",R83,""))))))*0.9)*'Planungstool Heizlast'!$B$5</f>
        <v>34.3290215866053</v>
      </c>
      <c r="AB83" s="1">
        <f>IF('Planungstool Heizlast'!$B$4="EU13L",Leistungsdaten!K83,IF('Planungstool Heizlast'!$B$4="EU10L",Leistungsdaten!G83, IF('Planungstool Heizlast'!$B$4="EU35L",Leistungsdaten!W83,IF('Planungstool Heizlast'!$B$4="EU08L",Leistungsdaten!C83,IF('Planungstool Heizlast'!$B$4="EU15L",O83,IF('Planungstool Heizlast'!$B$4="EU20L",S83,""))))))*$B$274</f>
        <v>19.096224529253252</v>
      </c>
      <c r="AC83" s="1">
        <f t="shared" si="1"/>
        <v>15.232797057352048</v>
      </c>
    </row>
    <row r="84" spans="1:29" x14ac:dyDescent="0.25">
      <c r="A84">
        <v>-3.6970948431276001</v>
      </c>
      <c r="B84">
        <v>9.0407582145987799</v>
      </c>
      <c r="C84">
        <f>IF(A84&lt;'Planungstool Heizlast'!$B$8,'Planungstool Heizlast'!$B$21,IF(A84&gt;15,'Planungstool Heizlast'!$B$20,'Planungstool Heizlast'!$B$19/(15-'Planungstool Heizlast'!$B$8)*(15-Leistungsdaten!A84)+'Planungstool Heizlast'!$B$20))</f>
        <v>20.426517547750766</v>
      </c>
      <c r="E84">
        <v>-2.91350170522619</v>
      </c>
      <c r="F84">
        <v>10.4825468149399</v>
      </c>
      <c r="G84">
        <f>IF(E84&lt;'Planungstool Heizlast'!$B$8,'Planungstool Heizlast'!$B$21,IF(E84&gt;15,'Planungstool Heizlast'!$B$20,'Planungstool Heizlast'!$B$19/(15-'Planungstool Heizlast'!$B$8)*(15-Leistungsdaten!E84)+'Planungstool Heizlast'!$B$20))</f>
        <v>19.615936284865949</v>
      </c>
      <c r="I84">
        <v>-0.928052361730756</v>
      </c>
      <c r="J84">
        <v>13.8005999195315</v>
      </c>
      <c r="K84">
        <f>IF(I84&lt;'Planungstool Heizlast'!$B$8,'Planungstool Heizlast'!$B$21,IF(I84&gt;15,'Planungstool Heizlast'!$B$20,'Planungstool Heizlast'!$B$19/(15-'Planungstool Heizlast'!$B$8)*(15-Leistungsdaten!I84)+'Planungstool Heizlast'!$B$20))</f>
        <v>17.562105082930589</v>
      </c>
      <c r="M84">
        <v>-0.85318881365312804</v>
      </c>
      <c r="N84">
        <v>15.8475753527807</v>
      </c>
      <c r="O84">
        <f>IF(M84&lt;'Planungstool Heizlast'!$B$8,'Planungstool Heizlast'!$B$21,IF(M84&gt;15,'Planungstool Heizlast'!$B$20,'Planungstool Heizlast'!$B$19/(15-'Planungstool Heizlast'!$B$8)*(15-Leistungsdaten!M84)+'Planungstool Heizlast'!$B$20))</f>
        <v>17.484663121777992</v>
      </c>
      <c r="Q84">
        <v>-1.60423134983816</v>
      </c>
      <c r="R84">
        <v>21.907415979521499</v>
      </c>
      <c r="S84">
        <f>IF(Q84&lt;'Planungstool Heizlast'!$B$8,'Planungstool Heizlast'!$B$21,IF(Q84&gt;15,'Planungstool Heizlast'!$B$20,'Planungstool Heizlast'!$B$19/(15-'Planungstool Heizlast'!$B$8)*(15-Leistungsdaten!Q84)+'Planungstool Heizlast'!$B$20))</f>
        <v>18.261572691317475</v>
      </c>
      <c r="U84">
        <v>-2.1610976101801098</v>
      </c>
      <c r="V84">
        <v>34.425203385929301</v>
      </c>
      <c r="W84">
        <f>IF(U84&lt;'Planungstool Heizlast'!$B$8,'Planungstool Heizlast'!$B$21,IF(U84&gt;15,'Planungstool Heizlast'!$B$20,'Planungstool Heizlast'!$B$19/(15-'Planungstool Heizlast'!$B$8)*(15-Leistungsdaten!U84)+'Planungstool Heizlast'!$B$20))</f>
        <v>18.837618262332562</v>
      </c>
      <c r="Z84" s="1">
        <f>IF('Planungstool Heizlast'!$B$4="EU13L",Leistungsdaten!I84,IF('Planungstool Heizlast'!$B$4="EU10L",E84,IF('Planungstool Heizlast'!$B$4="EU08L",A84,IF('Planungstool Heizlast'!$B$4="EU15L",M84,IF('Planungstool Heizlast'!$B$4="EU20L",Q84,IF('Planungstool Heizlast'!$B$4="EU35L",U84,""))))))</f>
        <v>-2.1610976101801098</v>
      </c>
      <c r="AA84" s="1">
        <f>IF(OR('Planungstool Heizlast'!$B$9="Fußbodenheizung 35°C",'Planungstool Heizlast'!$B$9="Niedertemperaturheizkörper 45°C"),IF('Planungstool Heizlast'!$B$4="EU13L",Leistungsdaten!J84, IF('Planungstool Heizlast'!$B$4="EU35L",Leistungsdaten!V84,IF('Planungstool Heizlast'!$B$4="EU10L",Leistungsdaten!F84,IF('Planungstool Heizlast'!$B$4="EU08L",Leistungsdaten!B84,IF('Planungstool Heizlast'!$B$4="EU15L",N84,IF('Planungstool Heizlast'!$B$4="EU20L",R84,"")))))),IF('Planungstool Heizlast'!$B$4="EU13L",Leistungsdaten!J84, IF('Planungstool Heizlast'!$B$4="EU35L",Leistungsdaten!V84,IF('Planungstool Heizlast'!$B$4="EU10L",Leistungsdaten!F84,IF('Planungstool Heizlast'!$B$4="EU08L",Leistungsdaten!B84,IF('Planungstool Heizlast'!$B$4="EU15L",N84,IF('Planungstool Heizlast'!$B$4="EU20L",R84,""))))))*0.9)*'Planungstool Heizlast'!$B$5</f>
        <v>34.425203385929301</v>
      </c>
      <c r="AB84" s="1">
        <f>IF('Planungstool Heizlast'!$B$4="EU13L",Leistungsdaten!K84,IF('Planungstool Heizlast'!$B$4="EU10L",Leistungsdaten!G84, IF('Planungstool Heizlast'!$B$4="EU35L",Leistungsdaten!W84,IF('Planungstool Heizlast'!$B$4="EU08L",Leistungsdaten!C84,IF('Planungstool Heizlast'!$B$4="EU15L",O84,IF('Planungstool Heizlast'!$B$4="EU20L",S84,""))))))*$B$274</f>
        <v>18.837618262332562</v>
      </c>
      <c r="AC84" s="1">
        <f t="shared" si="1"/>
        <v>15.587585123596739</v>
      </c>
    </row>
    <row r="85" spans="1:29" x14ac:dyDescent="0.25">
      <c r="A85">
        <v>-3.4760767271142199</v>
      </c>
      <c r="B85">
        <v>9.0800348368736898</v>
      </c>
      <c r="C85">
        <f>IF(A85&lt;'Planungstool Heizlast'!$B$8,'Planungstool Heizlast'!$B$21,IF(A85&gt;15,'Planungstool Heizlast'!$B$20,'Planungstool Heizlast'!$B$19/(15-'Planungstool Heizlast'!$B$8)*(15-Leistungsdaten!A85)+'Planungstool Heizlast'!$B$20))</f>
        <v>20.197887235751924</v>
      </c>
      <c r="E85">
        <v>-2.6768353609486901</v>
      </c>
      <c r="F85">
        <v>10.513641306260601</v>
      </c>
      <c r="G85">
        <f>IF(E85&lt;'Planungstool Heizlast'!$B$8,'Planungstool Heizlast'!$B$21,IF(E85&gt;15,'Planungstool Heizlast'!$B$20,'Planungstool Heizlast'!$B$19/(15-'Planungstool Heizlast'!$B$8)*(15-Leistungsdaten!E85)+'Planungstool Heizlast'!$B$20))</f>
        <v>19.371118796110803</v>
      </c>
      <c r="I85">
        <v>-0.68513708988927102</v>
      </c>
      <c r="J85">
        <v>13.8245715368541</v>
      </c>
      <c r="K85">
        <f>IF(I85&lt;'Planungstool Heizlast'!$B$8,'Planungstool Heizlast'!$B$21,IF(I85&gt;15,'Planungstool Heizlast'!$B$20,'Planungstool Heizlast'!$B$19/(15-'Planungstool Heizlast'!$B$8)*(15-Leistungsdaten!I85)+'Planungstool Heizlast'!$B$20))</f>
        <v>17.310823444157414</v>
      </c>
      <c r="M85">
        <v>-0.59447102468680901</v>
      </c>
      <c r="N85">
        <v>15.8428561034706</v>
      </c>
      <c r="O85">
        <f>IF(M85&lt;'Planungstool Heizlast'!$B$8,'Planungstool Heizlast'!$B$21,IF(M85&gt;15,'Planungstool Heizlast'!$B$20,'Planungstool Heizlast'!$B$19/(15-'Planungstool Heizlast'!$B$8)*(15-Leistungsdaten!M85)+'Planungstool Heizlast'!$B$20))</f>
        <v>17.217034703447624</v>
      </c>
      <c r="Q85">
        <v>-1.35165012391035</v>
      </c>
      <c r="R85">
        <v>21.932772594636901</v>
      </c>
      <c r="S85">
        <f>IF(Q85&lt;'Planungstool Heizlast'!$B$8,'Planungstool Heizlast'!$B$21,IF(Q85&gt;15,'Planungstool Heizlast'!$B$20,'Planungstool Heizlast'!$B$19/(15-'Planungstool Heizlast'!$B$8)*(15-Leistungsdaten!Q85)+'Planungstool Heizlast'!$B$20))</f>
        <v>18.000292188476575</v>
      </c>
      <c r="U85">
        <v>-1.91083723332621</v>
      </c>
      <c r="V85">
        <v>34.518566787674203</v>
      </c>
      <c r="W85">
        <f>IF(U85&lt;'Planungstool Heizlast'!$B$8,'Planungstool Heizlast'!$B$21,IF(U85&gt;15,'Planungstool Heizlast'!$B$20,'Planungstool Heizlast'!$B$19/(15-'Planungstool Heizlast'!$B$8)*(15-Leistungsdaten!U85)+'Planungstool Heizlast'!$B$20))</f>
        <v>18.578738542094651</v>
      </c>
      <c r="Z85" s="1">
        <f>IF('Planungstool Heizlast'!$B$4="EU13L",Leistungsdaten!I85,IF('Planungstool Heizlast'!$B$4="EU10L",E85,IF('Planungstool Heizlast'!$B$4="EU08L",A85,IF('Planungstool Heizlast'!$B$4="EU15L",M85,IF('Planungstool Heizlast'!$B$4="EU20L",Q85,IF('Planungstool Heizlast'!$B$4="EU35L",U85,""))))))</f>
        <v>-1.91083723332621</v>
      </c>
      <c r="AA85" s="1">
        <f>IF(OR('Planungstool Heizlast'!$B$9="Fußbodenheizung 35°C",'Planungstool Heizlast'!$B$9="Niedertemperaturheizkörper 45°C"),IF('Planungstool Heizlast'!$B$4="EU13L",Leistungsdaten!J85, IF('Planungstool Heizlast'!$B$4="EU35L",Leistungsdaten!V85,IF('Planungstool Heizlast'!$B$4="EU10L",Leistungsdaten!F85,IF('Planungstool Heizlast'!$B$4="EU08L",Leistungsdaten!B85,IF('Planungstool Heizlast'!$B$4="EU15L",N85,IF('Planungstool Heizlast'!$B$4="EU20L",R85,"")))))),IF('Planungstool Heizlast'!$B$4="EU13L",Leistungsdaten!J85, IF('Planungstool Heizlast'!$B$4="EU35L",Leistungsdaten!V85,IF('Planungstool Heizlast'!$B$4="EU10L",Leistungsdaten!F85,IF('Planungstool Heizlast'!$B$4="EU08L",Leistungsdaten!B85,IF('Planungstool Heizlast'!$B$4="EU15L",N85,IF('Planungstool Heizlast'!$B$4="EU20L",R85,""))))))*0.9)*'Planungstool Heizlast'!$B$5</f>
        <v>34.518566787674203</v>
      </c>
      <c r="AB85" s="1">
        <f>IF('Planungstool Heizlast'!$B$4="EU13L",Leistungsdaten!K85,IF('Planungstool Heizlast'!$B$4="EU10L",Leistungsdaten!G85, IF('Planungstool Heizlast'!$B$4="EU35L",Leistungsdaten!W85,IF('Planungstool Heizlast'!$B$4="EU08L",Leistungsdaten!C85,IF('Planungstool Heizlast'!$B$4="EU15L",O85,IF('Planungstool Heizlast'!$B$4="EU20L",S85,""))))))*$B$274</f>
        <v>18.578738542094651</v>
      </c>
      <c r="AC85" s="1">
        <f t="shared" ref="AC85:AC148" si="2">AA85-AB85</f>
        <v>15.939828245579552</v>
      </c>
    </row>
    <row r="86" spans="1:29" x14ac:dyDescent="0.25">
      <c r="A86">
        <v>-3.2549688598584199</v>
      </c>
      <c r="B86">
        <v>9.11913154931481</v>
      </c>
      <c r="C86">
        <f>IF(A86&lt;'Planungstool Heizlast'!$B$8,'Planungstool Heizlast'!$B$21,IF(A86&gt;15,'Planungstool Heizlast'!$B$20,'Planungstool Heizlast'!$B$19/(15-'Planungstool Heizlast'!$B$8)*(15-Leistungsdaten!A86)+'Planungstool Heizlast'!$B$20))</f>
        <v>19.969164081343031</v>
      </c>
      <c r="E86">
        <v>-2.4400729938351402</v>
      </c>
      <c r="F86">
        <v>10.544180166252699</v>
      </c>
      <c r="G86">
        <f>IF(E86&lt;'Planungstool Heizlast'!$B$8,'Planungstool Heizlast'!$B$21,IF(E86&gt;15,'Planungstool Heizlast'!$B$20,'Planungstool Heizlast'!$B$19/(15-'Planungstool Heizlast'!$B$8)*(15-Leistungsdaten!E86)+'Planungstool Heizlast'!$B$20))</f>
        <v>19.126201977348863</v>
      </c>
      <c r="I86">
        <v>-0.44216026691469801</v>
      </c>
      <c r="J86">
        <v>13.8473636186483</v>
      </c>
      <c r="K86">
        <f>IF(I86&lt;'Planungstool Heizlast'!$B$8,'Planungstool Heizlast'!$B$21,IF(I86&gt;15,'Planungstool Heizlast'!$B$20,'Planungstool Heizlast'!$B$19/(15-'Planungstool Heizlast'!$B$8)*(15-Leistungsdaten!I86)+'Planungstool Heizlast'!$B$20))</f>
        <v>17.059478134337656</v>
      </c>
      <c r="M86">
        <v>-0.33543120028814899</v>
      </c>
      <c r="N86">
        <v>15.8350064778276</v>
      </c>
      <c r="O86">
        <f>IF(M86&lt;'Planungstool Heizlast'!$B$8,'Planungstool Heizlast'!$B$21,IF(M86&gt;15,'Planungstool Heizlast'!$B$20,'Planungstool Heizlast'!$B$19/(15-'Planungstool Heizlast'!$B$8)*(15-Leistungsdaten!M86)+'Planungstool Heizlast'!$B$20))</f>
        <v>16.949073158300777</v>
      </c>
      <c r="Q86">
        <v>-1.09878916485789</v>
      </c>
      <c r="R86">
        <v>21.9548764710044</v>
      </c>
      <c r="S86">
        <f>IF(Q86&lt;'Planungstool Heizlast'!$B$8,'Planungstool Heizlast'!$B$21,IF(Q86&gt;15,'Planungstool Heizlast'!$B$20,'Planungstool Heizlast'!$B$19/(15-'Planungstool Heizlast'!$B$8)*(15-Leistungsdaten!Q86)+'Planungstool Heizlast'!$B$20))</f>
        <v>17.738722318081926</v>
      </c>
      <c r="U86">
        <v>-1.66031191422808</v>
      </c>
      <c r="V86">
        <v>34.608997219655201</v>
      </c>
      <c r="W86">
        <f>IF(U86&lt;'Planungstool Heizlast'!$B$8,'Planungstool Heizlast'!$B$21,IF(U86&gt;15,'Planungstool Heizlast'!$B$20,'Planungstool Heizlast'!$B$19/(15-'Planungstool Heizlast'!$B$8)*(15-Leistungsdaten!U86)+'Planungstool Heizlast'!$B$20))</f>
        <v>18.319584754603557</v>
      </c>
      <c r="Z86" s="1">
        <f>IF('Planungstool Heizlast'!$B$4="EU13L",Leistungsdaten!I86,IF('Planungstool Heizlast'!$B$4="EU10L",E86,IF('Planungstool Heizlast'!$B$4="EU08L",A86,IF('Planungstool Heizlast'!$B$4="EU15L",M86,IF('Planungstool Heizlast'!$B$4="EU20L",Q86,IF('Planungstool Heizlast'!$B$4="EU35L",U86,""))))))</f>
        <v>-1.66031191422808</v>
      </c>
      <c r="AA86" s="1">
        <f>IF(OR('Planungstool Heizlast'!$B$9="Fußbodenheizung 35°C",'Planungstool Heizlast'!$B$9="Niedertemperaturheizkörper 45°C"),IF('Planungstool Heizlast'!$B$4="EU13L",Leistungsdaten!J86, IF('Planungstool Heizlast'!$B$4="EU35L",Leistungsdaten!V86,IF('Planungstool Heizlast'!$B$4="EU10L",Leistungsdaten!F86,IF('Planungstool Heizlast'!$B$4="EU08L",Leistungsdaten!B86,IF('Planungstool Heizlast'!$B$4="EU15L",N86,IF('Planungstool Heizlast'!$B$4="EU20L",R86,"")))))),IF('Planungstool Heizlast'!$B$4="EU13L",Leistungsdaten!J86, IF('Planungstool Heizlast'!$B$4="EU35L",Leistungsdaten!V86,IF('Planungstool Heizlast'!$B$4="EU10L",Leistungsdaten!F86,IF('Planungstool Heizlast'!$B$4="EU08L",Leistungsdaten!B86,IF('Planungstool Heizlast'!$B$4="EU15L",N86,IF('Planungstool Heizlast'!$B$4="EU20L",R86,""))))))*0.9)*'Planungstool Heizlast'!$B$5</f>
        <v>34.608997219655201</v>
      </c>
      <c r="AB86" s="1">
        <f>IF('Planungstool Heizlast'!$B$4="EU13L",Leistungsdaten!K86,IF('Planungstool Heizlast'!$B$4="EU10L",Leistungsdaten!G86, IF('Planungstool Heizlast'!$B$4="EU35L",Leistungsdaten!W86,IF('Planungstool Heizlast'!$B$4="EU08L",Leistungsdaten!C86,IF('Planungstool Heizlast'!$B$4="EU15L",O86,IF('Planungstool Heizlast'!$B$4="EU20L",S86,""))))))*$B$274</f>
        <v>18.319584754603557</v>
      </c>
      <c r="AC86" s="1">
        <f t="shared" si="2"/>
        <v>16.289412465051644</v>
      </c>
    </row>
    <row r="87" spans="1:29" x14ac:dyDescent="0.25">
      <c r="A87">
        <v>-3.0337722986203199</v>
      </c>
      <c r="B87">
        <v>9.1580400224276204</v>
      </c>
      <c r="C87">
        <f>IF(A87&lt;'Planungstool Heizlast'!$B$8,'Planungstool Heizlast'!$B$21,IF(A87&gt;15,'Planungstool Heizlast'!$B$20,'Planungstool Heizlast'!$B$19/(15-'Planungstool Heizlast'!$B$8)*(15-Leistungsdaten!A87)+'Planungstool Heizlast'!$B$20))</f>
        <v>19.740349178197828</v>
      </c>
      <c r="E87">
        <v>-2.2032144295064402</v>
      </c>
      <c r="F87">
        <v>10.574146738979101</v>
      </c>
      <c r="G87">
        <f>IF(E87&lt;'Planungstool Heizlast'!$B$8,'Planungstool Heizlast'!$B$21,IF(E87&gt;15,'Planungstool Heizlast'!$B$20,'Planungstool Heizlast'!$B$19/(15-'Planungstool Heizlast'!$B$8)*(15-Leistungsdaten!E87)+'Planungstool Heizlast'!$B$20))</f>
        <v>18.881185648195149</v>
      </c>
      <c r="I87">
        <v>-0.199123215146221</v>
      </c>
      <c r="J87">
        <v>13.8689436422254</v>
      </c>
      <c r="K87">
        <f>IF(I87&lt;'Planungstool Heizlast'!$B$8,'Planungstool Heizlast'!$B$21,IF(I87&gt;15,'Planungstool Heizlast'!$B$20,'Planungstool Heizlast'!$B$19/(15-'Planungstool Heizlast'!$B$8)*(15-Leistungsdaten!I87)+'Planungstool Heizlast'!$B$20))</f>
        <v>16.808070521353834</v>
      </c>
      <c r="M87">
        <v>-7.6068461338264004E-2</v>
      </c>
      <c r="N87">
        <v>15.8239124980391</v>
      </c>
      <c r="O87">
        <f>IF(M87&lt;'Planungstool Heizlast'!$B$8,'Planungstool Heizlast'!$B$21,IF(M87&gt;15,'Planungstool Heizlast'!$B$20,'Planungstool Heizlast'!$B$19/(15-'Planungstool Heizlast'!$B$8)*(15-Leistungsdaten!M87)+'Planungstool Heizlast'!$B$20))</f>
        <v>16.6807775769404</v>
      </c>
      <c r="Q87">
        <v>-0.84564802158296204</v>
      </c>
      <c r="R87">
        <v>21.973607106466801</v>
      </c>
      <c r="S87">
        <f>IF(Q87&lt;'Planungstool Heizlast'!$B$8,'Planungstool Heizlast'!$B$21,IF(Q87&gt;15,'Planungstool Heizlast'!$B$20,'Planungstool Heizlast'!$B$19/(15-'Planungstool Heizlast'!$B$8)*(15-Leistungsdaten!Q87)+'Planungstool Heizlast'!$B$20))</f>
        <v>17.476862613499222</v>
      </c>
      <c r="U87">
        <v>-1.40952105939062</v>
      </c>
      <c r="V87">
        <v>34.6963766035622</v>
      </c>
      <c r="W87">
        <f>IF(U87&lt;'Planungstool Heizlast'!$B$8,'Planungstool Heizlast'!$B$21,IF(U87&gt;15,'Planungstool Heizlast'!$B$20,'Planungstool Heizlast'!$B$19/(15-'Planungstool Heizlast'!$B$8)*(15-Leistungsdaten!U87)+'Planungstool Heizlast'!$B$20))</f>
        <v>18.060156285923309</v>
      </c>
      <c r="Z87" s="1">
        <f>IF('Planungstool Heizlast'!$B$4="EU13L",Leistungsdaten!I87,IF('Planungstool Heizlast'!$B$4="EU10L",E87,IF('Planungstool Heizlast'!$B$4="EU08L",A87,IF('Planungstool Heizlast'!$B$4="EU15L",M87,IF('Planungstool Heizlast'!$B$4="EU20L",Q87,IF('Planungstool Heizlast'!$B$4="EU35L",U87,""))))))</f>
        <v>-1.40952105939062</v>
      </c>
      <c r="AA87" s="1">
        <f>IF(OR('Planungstool Heizlast'!$B$9="Fußbodenheizung 35°C",'Planungstool Heizlast'!$B$9="Niedertemperaturheizkörper 45°C"),IF('Planungstool Heizlast'!$B$4="EU13L",Leistungsdaten!J87, IF('Planungstool Heizlast'!$B$4="EU35L",Leistungsdaten!V87,IF('Planungstool Heizlast'!$B$4="EU10L",Leistungsdaten!F87,IF('Planungstool Heizlast'!$B$4="EU08L",Leistungsdaten!B87,IF('Planungstool Heizlast'!$B$4="EU15L",N87,IF('Planungstool Heizlast'!$B$4="EU20L",R87,"")))))),IF('Planungstool Heizlast'!$B$4="EU13L",Leistungsdaten!J87, IF('Planungstool Heizlast'!$B$4="EU35L",Leistungsdaten!V87,IF('Planungstool Heizlast'!$B$4="EU10L",Leistungsdaten!F87,IF('Planungstool Heizlast'!$B$4="EU08L",Leistungsdaten!B87,IF('Planungstool Heizlast'!$B$4="EU15L",N87,IF('Planungstool Heizlast'!$B$4="EU20L",R87,""))))))*0.9)*'Planungstool Heizlast'!$B$5</f>
        <v>34.6963766035622</v>
      </c>
      <c r="AB87" s="1">
        <f>IF('Planungstool Heizlast'!$B$4="EU13L",Leistungsdaten!K87,IF('Planungstool Heizlast'!$B$4="EU10L",Leistungsdaten!G87, IF('Planungstool Heizlast'!$B$4="EU35L",Leistungsdaten!W87,IF('Planungstool Heizlast'!$B$4="EU08L",Leistungsdaten!C87,IF('Planungstool Heizlast'!$B$4="EU15L",O87,IF('Planungstool Heizlast'!$B$4="EU20L",S87,""))))))*$B$274</f>
        <v>18.060156285923309</v>
      </c>
      <c r="AC87" s="1">
        <f t="shared" si="2"/>
        <v>16.636220317638891</v>
      </c>
    </row>
    <row r="88" spans="1:29" x14ac:dyDescent="0.25">
      <c r="A88">
        <v>-2.8124881034254101</v>
      </c>
      <c r="B88">
        <v>9.1967518027826998</v>
      </c>
      <c r="C88">
        <f>IF(A88&lt;'Planungstool Heizlast'!$B$8,'Planungstool Heizlast'!$B$21,IF(A88&gt;15,'Planungstool Heizlast'!$B$20,'Planungstool Heizlast'!$B$19/(15-'Planungstool Heizlast'!$B$8)*(15-Leistungsdaten!A88)+'Planungstool Heizlast'!$B$20))</f>
        <v>19.511443622850674</v>
      </c>
      <c r="E88">
        <v>-1.96625950090465</v>
      </c>
      <c r="F88">
        <v>10.6035239341247</v>
      </c>
      <c r="G88">
        <f>IF(E88&lt;'Planungstool Heizlast'!$B$8,'Planungstool Heizlast'!$B$21,IF(E88&gt;15,'Planungstool Heizlast'!$B$20,'Planungstool Heizlast'!$B$19/(15-'Planungstool Heizlast'!$B$8)*(15-Leistungsdaten!E88)+'Planungstool Heizlast'!$B$20))</f>
        <v>18.636069635838002</v>
      </c>
      <c r="I88">
        <v>4.3972736977315997E-2</v>
      </c>
      <c r="J88">
        <v>13.908660091816101</v>
      </c>
      <c r="K88">
        <f>IF(I88&lt;'Planungstool Heizlast'!$B$8,'Planungstool Heizlast'!$B$21,IF(I88&gt;15,'Planungstool Heizlast'!$B$20,'Planungstool Heizlast'!$B$19/(15-'Planungstool Heizlast'!$B$8)*(15-Leistungsdaten!I88)+'Planungstool Heizlast'!$B$20))</f>
        <v>16.556601979398231</v>
      </c>
      <c r="M88">
        <v>0.183618071281726</v>
      </c>
      <c r="N88">
        <v>15.9498028758206</v>
      </c>
      <c r="O88">
        <f>IF(M88&lt;'Planungstool Heizlast'!$B$8,'Planungstool Heizlast'!$B$21,IF(M88&gt;15,'Planungstool Heizlast'!$B$20,'Planungstool Heizlast'!$B$19/(15-'Planungstool Heizlast'!$B$8)*(15-Leistungsdaten!M88)+'Planungstool Heizlast'!$B$20))</f>
        <v>16.41214704996943</v>
      </c>
      <c r="Q88">
        <v>-0.59222624298776005</v>
      </c>
      <c r="R88">
        <v>21.988840318985499</v>
      </c>
      <c r="S88">
        <f>IF(Q88&lt;'Planungstool Heizlast'!$B$8,'Planungstool Heizlast'!$B$21,IF(Q88&gt;15,'Planungstool Heizlast'!$B$20,'Planungstool Heizlast'!$B$19/(15-'Planungstool Heizlast'!$B$8)*(15-Leistungsdaten!Q88)+'Planungstool Heizlast'!$B$20))</f>
        <v>17.214712608094171</v>
      </c>
      <c r="U88">
        <v>-1.1584640753187401</v>
      </c>
      <c r="V88">
        <v>34.780583250320497</v>
      </c>
      <c r="W88">
        <f>IF(U88&lt;'Planungstool Heizlast'!$B$8,'Planungstool Heizlast'!$B$21,IF(U88&gt;15,'Planungstool Heizlast'!$B$20,'Planungstool Heizlast'!$B$19/(15-'Planungstool Heizlast'!$B$8)*(15-Leistungsdaten!U88)+'Planungstool Heizlast'!$B$20))</f>
        <v>17.800452522117965</v>
      </c>
      <c r="Z88" s="1">
        <f>IF('Planungstool Heizlast'!$B$4="EU13L",Leistungsdaten!I88,IF('Planungstool Heizlast'!$B$4="EU10L",E88,IF('Planungstool Heizlast'!$B$4="EU08L",A88,IF('Planungstool Heizlast'!$B$4="EU15L",M88,IF('Planungstool Heizlast'!$B$4="EU20L",Q88,IF('Planungstool Heizlast'!$B$4="EU35L",U88,""))))))</f>
        <v>-1.1584640753187401</v>
      </c>
      <c r="AA88" s="1">
        <f>IF(OR('Planungstool Heizlast'!$B$9="Fußbodenheizung 35°C",'Planungstool Heizlast'!$B$9="Niedertemperaturheizkörper 45°C"),IF('Planungstool Heizlast'!$B$4="EU13L",Leistungsdaten!J88, IF('Planungstool Heizlast'!$B$4="EU35L",Leistungsdaten!V88,IF('Planungstool Heizlast'!$B$4="EU10L",Leistungsdaten!F88,IF('Planungstool Heizlast'!$B$4="EU08L",Leistungsdaten!B88,IF('Planungstool Heizlast'!$B$4="EU15L",N88,IF('Planungstool Heizlast'!$B$4="EU20L",R88,"")))))),IF('Planungstool Heizlast'!$B$4="EU13L",Leistungsdaten!J88, IF('Planungstool Heizlast'!$B$4="EU35L",Leistungsdaten!V88,IF('Planungstool Heizlast'!$B$4="EU10L",Leistungsdaten!F88,IF('Planungstool Heizlast'!$B$4="EU08L",Leistungsdaten!B88,IF('Planungstool Heizlast'!$B$4="EU15L",N88,IF('Planungstool Heizlast'!$B$4="EU20L",R88,""))))))*0.9)*'Planungstool Heizlast'!$B$5</f>
        <v>34.780583250320497</v>
      </c>
      <c r="AB88" s="1">
        <f>IF('Planungstool Heizlast'!$B$4="EU13L",Leistungsdaten!K88,IF('Planungstool Heizlast'!$B$4="EU10L",Leistungsdaten!G88, IF('Planungstool Heizlast'!$B$4="EU35L",Leistungsdaten!W88,IF('Planungstool Heizlast'!$B$4="EU08L",Leistungsdaten!C88,IF('Planungstool Heizlast'!$B$4="EU15L",O88,IF('Planungstool Heizlast'!$B$4="EU20L",S88,""))))))*$B$274</f>
        <v>17.800452522117965</v>
      </c>
      <c r="AC88" s="1">
        <f t="shared" si="2"/>
        <v>16.980130728202532</v>
      </c>
    </row>
    <row r="89" spans="1:29" x14ac:dyDescent="0.25">
      <c r="A89">
        <v>-2.5911173370089</v>
      </c>
      <c r="B89">
        <v>9.2352583109866</v>
      </c>
      <c r="C89">
        <f>IF(A89&lt;'Planungstool Heizlast'!$B$8,'Planungstool Heizlast'!$B$21,IF(A89&gt;15,'Planungstool Heizlast'!$B$20,'Planungstool Heizlast'!$B$19/(15-'Planungstool Heizlast'!$B$8)*(15-Leistungsdaten!A89)+'Planungstool Heizlast'!$B$20))</f>
        <v>19.282448514638983</v>
      </c>
      <c r="E89">
        <v>-1.72920804829292</v>
      </c>
      <c r="F89">
        <v>10.6322942166705</v>
      </c>
      <c r="G89">
        <f>IF(E89&lt;'Planungstool Heizlast'!$B$8,'Planungstool Heizlast'!$B$21,IF(E89&gt;15,'Planungstool Heizlast'!$B$20,'Planungstool Heizlast'!$B$19/(15-'Planungstool Heizlast'!$B$8)*(15-Leistungsdaten!E89)+'Planungstool Heizlast'!$B$20))</f>
        <v>18.390853775038988</v>
      </c>
      <c r="I89">
        <v>0.28712625491738097</v>
      </c>
      <c r="J89">
        <v>14.037620584453901</v>
      </c>
      <c r="K89">
        <f>IF(I89&lt;'Planungstool Heizlast'!$B$8,'Planungstool Heizlast'!$B$21,IF(I89&gt;15,'Planungstool Heizlast'!$B$20,'Planungstool Heizlast'!$B$19/(15-'Planungstool Heizlast'!$B$8)*(15-Leistungsdaten!I89)+'Planungstool Heizlast'!$B$20))</f>
        <v>16.305073888972892</v>
      </c>
      <c r="M89">
        <v>0.44362927669071101</v>
      </c>
      <c r="N89">
        <v>16.138553630471101</v>
      </c>
      <c r="O89">
        <f>IF(M89&lt;'Planungstool Heizlast'!$B$8,'Planungstool Heizlast'!$B$21,IF(M89&gt;15,'Planungstool Heizlast'!$B$20,'Planungstool Heizlast'!$B$19/(15-'Planungstool Heizlast'!$B$8)*(15-Leistungsdaten!M89)+'Planungstool Heizlast'!$B$20))</f>
        <v>16.143180667990809</v>
      </c>
      <c r="Q89">
        <v>-0.33852337797448201</v>
      </c>
      <c r="R89">
        <v>22.0004481359904</v>
      </c>
      <c r="S89">
        <f>IF(Q89&lt;'Planungstool Heizlast'!$B$8,'Planungstool Heizlast'!$B$21,IF(Q89&gt;15,'Planungstool Heizlast'!$B$20,'Planungstool Heizlast'!$B$19/(15-'Planungstool Heizlast'!$B$8)*(15-Leistungsdaten!Q89)+'Planungstool Heizlast'!$B$20))</f>
        <v>16.952271835232491</v>
      </c>
      <c r="U89">
        <v>-0.90714036851733304</v>
      </c>
      <c r="V89">
        <v>34.861491752331403</v>
      </c>
      <c r="W89">
        <f>IF(U89&lt;'Planungstool Heizlast'!$B$8,'Planungstool Heizlast'!$B$21,IF(U89&gt;15,'Planungstool Heizlast'!$B$20,'Planungstool Heizlast'!$B$19/(15-'Planungstool Heizlast'!$B$8)*(15-Leistungsdaten!U89)+'Planungstool Heizlast'!$B$20))</f>
        <v>17.540472849251547</v>
      </c>
      <c r="Z89" s="1">
        <f>IF('Planungstool Heizlast'!$B$4="EU13L",Leistungsdaten!I89,IF('Planungstool Heizlast'!$B$4="EU10L",E89,IF('Planungstool Heizlast'!$B$4="EU08L",A89,IF('Planungstool Heizlast'!$B$4="EU15L",M89,IF('Planungstool Heizlast'!$B$4="EU20L",Q89,IF('Planungstool Heizlast'!$B$4="EU35L",U89,""))))))</f>
        <v>-0.90714036851733304</v>
      </c>
      <c r="AA89" s="1">
        <f>IF(OR('Planungstool Heizlast'!$B$9="Fußbodenheizung 35°C",'Planungstool Heizlast'!$B$9="Niedertemperaturheizkörper 45°C"),IF('Planungstool Heizlast'!$B$4="EU13L",Leistungsdaten!J89, IF('Planungstool Heizlast'!$B$4="EU35L",Leistungsdaten!V89,IF('Planungstool Heizlast'!$B$4="EU10L",Leistungsdaten!F89,IF('Planungstool Heizlast'!$B$4="EU08L",Leistungsdaten!B89,IF('Planungstool Heizlast'!$B$4="EU15L",N89,IF('Planungstool Heizlast'!$B$4="EU20L",R89,"")))))),IF('Planungstool Heizlast'!$B$4="EU13L",Leistungsdaten!J89, IF('Planungstool Heizlast'!$B$4="EU35L",Leistungsdaten!V89,IF('Planungstool Heizlast'!$B$4="EU10L",Leistungsdaten!F89,IF('Planungstool Heizlast'!$B$4="EU08L",Leistungsdaten!B89,IF('Planungstool Heizlast'!$B$4="EU15L",N89,IF('Planungstool Heizlast'!$B$4="EU20L",R89,""))))))*0.9)*'Planungstool Heizlast'!$B$5</f>
        <v>34.861491752331403</v>
      </c>
      <c r="AB89" s="1">
        <f>IF('Planungstool Heizlast'!$B$4="EU13L",Leistungsdaten!K89,IF('Planungstool Heizlast'!$B$4="EU10L",Leistungsdaten!G89, IF('Planungstool Heizlast'!$B$4="EU35L",Leistungsdaten!W89,IF('Planungstool Heizlast'!$B$4="EU08L",Leistungsdaten!C89,IF('Planungstool Heizlast'!$B$4="EU15L",O89,IF('Planungstool Heizlast'!$B$4="EU20L",S89,""))))))*$B$274</f>
        <v>17.540472849251547</v>
      </c>
      <c r="AC89" s="1">
        <f t="shared" si="2"/>
        <v>17.321018903079857</v>
      </c>
    </row>
    <row r="90" spans="1:29" x14ac:dyDescent="0.25">
      <c r="A90">
        <v>-2.36966106476306</v>
      </c>
      <c r="B90">
        <v>9.2735508396224606</v>
      </c>
      <c r="C90">
        <f>IF(A90&lt;'Planungstool Heizlast'!$B$8,'Planungstool Heizlast'!$B$21,IF(A90&gt;15,'Planungstool Heizlast'!$B$20,'Planungstool Heizlast'!$B$19/(15-'Planungstool Heizlast'!$B$8)*(15-Leistungsdaten!A90)+'Planungstool Heizlast'!$B$20))</f>
        <v>19.053364955648728</v>
      </c>
      <c r="E90">
        <v>-1.4920599192555499</v>
      </c>
      <c r="F90">
        <v>10.660439596324</v>
      </c>
      <c r="G90">
        <f>IF(E90&lt;'Planungstool Heizlast'!$B$8,'Planungstool Heizlast'!$B$21,IF(E90&gt;15,'Planungstool Heizlast'!$B$20,'Planungstool Heizlast'!$B$19/(15-'Planungstool Heizlast'!$B$8)*(15-Leistungsdaten!E90)+'Planungstool Heizlast'!$B$20))</f>
        <v>18.14553790813298</v>
      </c>
      <c r="I90">
        <v>0.53033599803575904</v>
      </c>
      <c r="J90">
        <v>14.1700241930298</v>
      </c>
      <c r="K90">
        <f>IF(I90&lt;'Planungstool Heizlast'!$B$8,'Planungstool Heizlast'!$B$21,IF(I90&gt;15,'Planungstool Heizlast'!$B$20,'Planungstool Heizlast'!$B$19/(15-'Planungstool Heizlast'!$B$8)*(15-Leistungsdaten!I90)+'Planungstool Heizlast'!$B$20))</f>
        <v>16.053487636889617</v>
      </c>
      <c r="M90">
        <v>0.70396603400755098</v>
      </c>
      <c r="N90">
        <v>16.333582131929202</v>
      </c>
      <c r="O90">
        <f>IF(M90&lt;'Planungstool Heizlast'!$B$8,'Planungstool Heizlast'!$B$21,IF(M90&gt;15,'Planungstool Heizlast'!$B$20,'Planungstool Heizlast'!$B$19/(15-'Planungstool Heizlast'!$B$8)*(15-Leistungsdaten!M90)+'Planungstool Heizlast'!$B$20))</f>
        <v>15.873877521607499</v>
      </c>
      <c r="Q90">
        <v>-8.4538975445324002E-2</v>
      </c>
      <c r="R90">
        <v>22.0082986804059</v>
      </c>
      <c r="S90">
        <f>IF(Q90&lt;'Planungstool Heizlast'!$B$8,'Planungstool Heizlast'!$B$21,IF(Q90&gt;15,'Planungstool Heizlast'!$B$20,'Planungstool Heizlast'!$B$19/(15-'Planungstool Heizlast'!$B$8)*(15-Leistungsdaten!Q90)+'Planungstool Heizlast'!$B$20))</f>
        <v>16.68953982827988</v>
      </c>
      <c r="U90">
        <v>-0.65554934549130195</v>
      </c>
      <c r="V90">
        <v>34.9389728724965</v>
      </c>
      <c r="W90">
        <f>IF(U90&lt;'Planungstool Heizlast'!$B$8,'Planungstool Heizlast'!$B$21,IF(U90&gt;15,'Planungstool Heizlast'!$B$20,'Planungstool Heizlast'!$B$19/(15-'Planungstool Heizlast'!$B$8)*(15-Leistungsdaten!U90)+'Planungstool Heizlast'!$B$20))</f>
        <v>17.280216653388102</v>
      </c>
      <c r="Z90" s="1">
        <f>IF('Planungstool Heizlast'!$B$4="EU13L",Leistungsdaten!I90,IF('Planungstool Heizlast'!$B$4="EU10L",E90,IF('Planungstool Heizlast'!$B$4="EU08L",A90,IF('Planungstool Heizlast'!$B$4="EU15L",M90,IF('Planungstool Heizlast'!$B$4="EU20L",Q90,IF('Planungstool Heizlast'!$B$4="EU35L",U90,""))))))</f>
        <v>-0.65554934549130195</v>
      </c>
      <c r="AA90" s="1">
        <f>IF(OR('Planungstool Heizlast'!$B$9="Fußbodenheizung 35°C",'Planungstool Heizlast'!$B$9="Niedertemperaturheizkörper 45°C"),IF('Planungstool Heizlast'!$B$4="EU13L",Leistungsdaten!J90, IF('Planungstool Heizlast'!$B$4="EU35L",Leistungsdaten!V90,IF('Planungstool Heizlast'!$B$4="EU10L",Leistungsdaten!F90,IF('Planungstool Heizlast'!$B$4="EU08L",Leistungsdaten!B90,IF('Planungstool Heizlast'!$B$4="EU15L",N90,IF('Planungstool Heizlast'!$B$4="EU20L",R90,"")))))),IF('Planungstool Heizlast'!$B$4="EU13L",Leistungsdaten!J90, IF('Planungstool Heizlast'!$B$4="EU35L",Leistungsdaten!V90,IF('Planungstool Heizlast'!$B$4="EU10L",Leistungsdaten!F90,IF('Planungstool Heizlast'!$B$4="EU08L",Leistungsdaten!B90,IF('Planungstool Heizlast'!$B$4="EU15L",N90,IF('Planungstool Heizlast'!$B$4="EU20L",R90,""))))))*0.9)*'Planungstool Heizlast'!$B$5</f>
        <v>34.9389728724965</v>
      </c>
      <c r="AB90" s="1">
        <f>IF('Planungstool Heizlast'!$B$4="EU13L",Leistungsdaten!K90,IF('Planungstool Heizlast'!$B$4="EU10L",Leistungsdaten!G90, IF('Planungstool Heizlast'!$B$4="EU35L",Leistungsdaten!W90,IF('Planungstool Heizlast'!$B$4="EU08L",Leistungsdaten!C90,IF('Planungstool Heizlast'!$B$4="EU15L",O90,IF('Planungstool Heizlast'!$B$4="EU20L",S90,""))))))*$B$274</f>
        <v>17.280216653388102</v>
      </c>
      <c r="AC90" s="1">
        <f t="shared" si="2"/>
        <v>17.658756219108398</v>
      </c>
    </row>
    <row r="91" spans="1:29" x14ac:dyDescent="0.25">
      <c r="A91">
        <v>-2.1481203546875598</v>
      </c>
      <c r="B91">
        <v>9.31162055116007</v>
      </c>
      <c r="C91">
        <f>IF(A91&lt;'Planungstool Heizlast'!$B$8,'Planungstool Heizlast'!$B$21,IF(A91&gt;15,'Planungstool Heizlast'!$B$20,'Planungstool Heizlast'!$B$19/(15-'Planungstool Heizlast'!$B$8)*(15-Leistungsdaten!A91)+'Planungstool Heizlast'!$B$20))</f>
        <v>18.824194050663095</v>
      </c>
      <c r="E91">
        <v>-1.2548149686979599</v>
      </c>
      <c r="F91">
        <v>10.687941616701799</v>
      </c>
      <c r="G91">
        <f>IF(E91&lt;'Planungstool Heizlast'!$B$8,'Planungstool Heizlast'!$B$21,IF(E91&gt;15,'Planungstool Heizlast'!$B$20,'Planungstool Heizlast'!$B$19/(15-'Planungstool Heizlast'!$B$8)*(15-Leistungsdaten!E91)+'Planungstool Heizlast'!$B$20))</f>
        <v>17.900121885028128</v>
      </c>
      <c r="I91">
        <v>0.77360061959458004</v>
      </c>
      <c r="J91">
        <v>14.305984776811201</v>
      </c>
      <c r="K91">
        <f>IF(I91&lt;'Planungstool Heizlast'!$B$8,'Planungstool Heizlast'!$B$21,IF(I91&gt;15,'Planungstool Heizlast'!$B$20,'Planungstool Heizlast'!$B$19/(15-'Planungstool Heizlast'!$B$8)*(15-Leistungsdaten!I91)+'Planungstool Heizlast'!$B$20))</f>
        <v>15.801844616269964</v>
      </c>
      <c r="M91">
        <v>0.96462922235113902</v>
      </c>
      <c r="N91">
        <v>16.535123823444401</v>
      </c>
      <c r="O91">
        <f>IF(M91&lt;'Planungstool Heizlast'!$B$8,'Planungstool Heizlast'!$B$21,IF(M91&gt;15,'Planungstool Heizlast'!$B$20,'Planungstool Heizlast'!$B$19/(15-'Planungstool Heizlast'!$B$8)*(15-Leistungsdaten!M91)+'Planungstool Heizlast'!$B$20))</f>
        <v>15.604236701422431</v>
      </c>
      <c r="Q91">
        <v>0.169727415697526</v>
      </c>
      <c r="R91">
        <v>22.205918318365601</v>
      </c>
      <c r="S91">
        <f>IF(Q91&lt;'Planungstool Heizlast'!$B$8,'Planungstool Heizlast'!$B$21,IF(Q91&gt;15,'Planungstool Heizlast'!$B$20,'Planungstool Heizlast'!$B$19/(15-'Planungstool Heizlast'!$B$8)*(15-Leistungsdaten!Q91)+'Planungstool Heizlast'!$B$20))</f>
        <v>16.426516120602049</v>
      </c>
      <c r="U91">
        <v>-0.40369041274555001</v>
      </c>
      <c r="V91">
        <v>35.012893429932703</v>
      </c>
      <c r="W91">
        <f>IF(U91&lt;'Planungstool Heizlast'!$B$8,'Planungstool Heizlast'!$B$21,IF(U91&gt;15,'Planungstool Heizlast'!$B$20,'Planungstool Heizlast'!$B$19/(15-'Planungstool Heizlast'!$B$8)*(15-Leistungsdaten!U91)+'Planungstool Heizlast'!$B$20))</f>
        <v>17.019683320591664</v>
      </c>
      <c r="Z91" s="1">
        <f>IF('Planungstool Heizlast'!$B$4="EU13L",Leistungsdaten!I91,IF('Planungstool Heizlast'!$B$4="EU10L",E91,IF('Planungstool Heizlast'!$B$4="EU08L",A91,IF('Planungstool Heizlast'!$B$4="EU15L",M91,IF('Planungstool Heizlast'!$B$4="EU20L",Q91,IF('Planungstool Heizlast'!$B$4="EU35L",U91,""))))))</f>
        <v>-0.40369041274555001</v>
      </c>
      <c r="AA91" s="1">
        <f>IF(OR('Planungstool Heizlast'!$B$9="Fußbodenheizung 35°C",'Planungstool Heizlast'!$B$9="Niedertemperaturheizkörper 45°C"),IF('Planungstool Heizlast'!$B$4="EU13L",Leistungsdaten!J91, IF('Planungstool Heizlast'!$B$4="EU35L",Leistungsdaten!V91,IF('Planungstool Heizlast'!$B$4="EU10L",Leistungsdaten!F91,IF('Planungstool Heizlast'!$B$4="EU08L",Leistungsdaten!B91,IF('Planungstool Heizlast'!$B$4="EU15L",N91,IF('Planungstool Heizlast'!$B$4="EU20L",R91,"")))))),IF('Planungstool Heizlast'!$B$4="EU13L",Leistungsdaten!J91, IF('Planungstool Heizlast'!$B$4="EU35L",Leistungsdaten!V91,IF('Planungstool Heizlast'!$B$4="EU10L",Leistungsdaten!F91,IF('Planungstool Heizlast'!$B$4="EU08L",Leistungsdaten!B91,IF('Planungstool Heizlast'!$B$4="EU15L",N91,IF('Planungstool Heizlast'!$B$4="EU20L",R91,""))))))*0.9)*'Planungstool Heizlast'!$B$5</f>
        <v>35.012893429932703</v>
      </c>
      <c r="AB91" s="1">
        <f>IF('Planungstool Heizlast'!$B$4="EU13L",Leistungsdaten!K91,IF('Planungstool Heizlast'!$B$4="EU10L",Leistungsdaten!G91, IF('Planungstool Heizlast'!$B$4="EU35L",Leistungsdaten!W91,IF('Planungstool Heizlast'!$B$4="EU08L",Leistungsdaten!C91,IF('Planungstool Heizlast'!$B$4="EU15L",O91,IF('Planungstool Heizlast'!$B$4="EU20L",S91,""))))))*$B$274</f>
        <v>17.019683320591664</v>
      </c>
      <c r="AC91" s="1">
        <f t="shared" si="2"/>
        <v>17.993210109341039</v>
      </c>
    </row>
    <row r="92" spans="1:29" x14ac:dyDescent="0.25">
      <c r="A92">
        <v>-1.92649627734264</v>
      </c>
      <c r="B92">
        <v>9.3494584758349699</v>
      </c>
      <c r="C92">
        <f>IF(A92&lt;'Planungstool Heizlast'!$B$8,'Planungstool Heizlast'!$B$21,IF(A92&gt;15,'Planungstool Heizlast'!$B$20,'Planungstool Heizlast'!$B$19/(15-'Planungstool Heizlast'!$B$8)*(15-Leistungsdaten!A92)+'Planungstool Heizlast'!$B$20))</f>
        <v>18.594936907114029</v>
      </c>
      <c r="E92">
        <v>-1.0174730588467</v>
      </c>
      <c r="F92">
        <v>10.714781344258601</v>
      </c>
      <c r="G92">
        <f>IF(E92&lt;'Planungstool Heizlast'!$B$8,'Planungstool Heizlast'!$B$21,IF(E92&gt;15,'Planungstool Heizlast'!$B$20,'Planungstool Heizlast'!$B$19/(15-'Planungstool Heizlast'!$B$8)*(15-Leistungsdaten!E92)+'Planungstool Heizlast'!$B$20))</f>
        <v>17.654605563205855</v>
      </c>
      <c r="I92">
        <v>1.01691876675628</v>
      </c>
      <c r="J92">
        <v>14.4456194127466</v>
      </c>
      <c r="K92">
        <f>IF(I92&lt;'Planungstool Heizlast'!$B$8,'Planungstool Heizlast'!$B$21,IF(I92&gt;15,'Planungstool Heizlast'!$B$20,'Planungstool Heizlast'!$B$19/(15-'Planungstool Heizlast'!$B$8)*(15-Leistungsdaten!I92)+'Planungstool Heizlast'!$B$20))</f>
        <v>15.550146226545246</v>
      </c>
      <c r="M92">
        <v>1.2256197208403501</v>
      </c>
      <c r="N92">
        <v>16.7434223076928</v>
      </c>
      <c r="O92">
        <f>IF(M92&lt;'Planungstool Heizlast'!$B$8,'Planungstool Heizlast'!$B$21,IF(M92&gt;15,'Planungstool Heizlast'!$B$20,'Planungstool Heizlast'!$B$19/(15-'Planungstool Heizlast'!$B$8)*(15-Leistungsdaten!M92)+'Planungstool Heizlast'!$B$20))</f>
        <v>15.334257298038557</v>
      </c>
      <c r="Q92">
        <v>0.42427624655187601</v>
      </c>
      <c r="R92">
        <v>22.507636094846401</v>
      </c>
      <c r="S92">
        <f>IF(Q92&lt;'Planungstool Heizlast'!$B$8,'Planungstool Heizlast'!$B$21,IF(Q92&gt;15,'Planungstool Heizlast'!$B$20,'Planungstool Heizlast'!$B$19/(15-'Planungstool Heizlast'!$B$8)*(15-Leistungsdaten!Q92)+'Planungstool Heizlast'!$B$20))</f>
        <v>16.163200245564699</v>
      </c>
      <c r="U92">
        <v>-0.15156297678498001</v>
      </c>
      <c r="V92">
        <v>35.083116182276001</v>
      </c>
      <c r="W92">
        <f>IF(U92&lt;'Planungstool Heizlast'!$B$8,'Planungstool Heizlast'!$B$21,IF(U92&gt;15,'Planungstool Heizlast'!$B$20,'Planungstool Heizlast'!$B$19/(15-'Planungstool Heizlast'!$B$8)*(15-Leistungsdaten!U92)+'Planungstool Heizlast'!$B$20))</f>
        <v>16.758872236926276</v>
      </c>
      <c r="Z92" s="1">
        <f>IF('Planungstool Heizlast'!$B$4="EU13L",Leistungsdaten!I92,IF('Planungstool Heizlast'!$B$4="EU10L",E92,IF('Planungstool Heizlast'!$B$4="EU08L",A92,IF('Planungstool Heizlast'!$B$4="EU15L",M92,IF('Planungstool Heizlast'!$B$4="EU20L",Q92,IF('Planungstool Heizlast'!$B$4="EU35L",U92,""))))))</f>
        <v>-0.15156297678498001</v>
      </c>
      <c r="AA92" s="1">
        <f>IF(OR('Planungstool Heizlast'!$B$9="Fußbodenheizung 35°C",'Planungstool Heizlast'!$B$9="Niedertemperaturheizkörper 45°C"),IF('Planungstool Heizlast'!$B$4="EU13L",Leistungsdaten!J92, IF('Planungstool Heizlast'!$B$4="EU35L",Leistungsdaten!V92,IF('Planungstool Heizlast'!$B$4="EU10L",Leistungsdaten!F92,IF('Planungstool Heizlast'!$B$4="EU08L",Leistungsdaten!B92,IF('Planungstool Heizlast'!$B$4="EU15L",N92,IF('Planungstool Heizlast'!$B$4="EU20L",R92,"")))))),IF('Planungstool Heizlast'!$B$4="EU13L",Leistungsdaten!J92, IF('Planungstool Heizlast'!$B$4="EU35L",Leistungsdaten!V92,IF('Planungstool Heizlast'!$B$4="EU10L",Leistungsdaten!F92,IF('Planungstool Heizlast'!$B$4="EU08L",Leistungsdaten!B92,IF('Planungstool Heizlast'!$B$4="EU15L",N92,IF('Planungstool Heizlast'!$B$4="EU20L",R92,""))))))*0.9)*'Planungstool Heizlast'!$B$5</f>
        <v>35.083116182276001</v>
      </c>
      <c r="AB92" s="1">
        <f>IF('Planungstool Heizlast'!$B$4="EU13L",Leistungsdaten!K92,IF('Planungstool Heizlast'!$B$4="EU10L",Leistungsdaten!G92, IF('Planungstool Heizlast'!$B$4="EU35L",Leistungsdaten!W92,IF('Planungstool Heizlast'!$B$4="EU08L",Leistungsdaten!C92,IF('Planungstool Heizlast'!$B$4="EU15L",O92,IF('Planungstool Heizlast'!$B$4="EU20L",S92,""))))))*$B$274</f>
        <v>16.758872236926276</v>
      </c>
      <c r="AC92" s="1">
        <f t="shared" si="2"/>
        <v>18.324243945349725</v>
      </c>
    </row>
    <row r="93" spans="1:29" x14ac:dyDescent="0.25">
      <c r="A93">
        <v>-1.7047899058049401</v>
      </c>
      <c r="B93">
        <v>9.3870555094963493</v>
      </c>
      <c r="C93">
        <f>IF(A93&lt;'Planungstool Heizlast'!$B$8,'Planungstool Heizlast'!$B$21,IF(A93&gt;15,'Planungstool Heizlast'!$B$20,'Planungstool Heizlast'!$B$19/(15-'Planungstool Heizlast'!$B$8)*(15-Leistungsdaten!A93)+'Planungstool Heizlast'!$B$20))</f>
        <v>18.36559463503654</v>
      </c>
      <c r="E93">
        <v>-0.78003405924943103</v>
      </c>
      <c r="F93">
        <v>10.740939356956799</v>
      </c>
      <c r="G93">
        <f>IF(E93&lt;'Planungstool Heizlast'!$B$8,'Planungstool Heizlast'!$B$21,IF(E93&gt;15,'Planungstool Heizlast'!$B$20,'Planungstool Heizlast'!$B$19/(15-'Planungstool Heizlast'!$B$8)*(15-Leistungsdaten!E93)+'Planungstool Heizlast'!$B$20))</f>
        <v>17.408988807720846</v>
      </c>
      <c r="I93">
        <v>1.26028908058365</v>
      </c>
      <c r="J93">
        <v>14.5890484733018</v>
      </c>
      <c r="K93">
        <f>IF(I93&lt;'Planungstool Heizlast'!$B$8,'Planungstool Heizlast'!$B$21,IF(I93&gt;15,'Planungstool Heizlast'!$B$20,'Planungstool Heizlast'!$B$19/(15-'Planungstool Heizlast'!$B$8)*(15-Leistungsdaten!I93)+'Planungstool Heizlast'!$B$20))</f>
        <v>15.298393873456513</v>
      </c>
      <c r="M93">
        <v>1.48693840859407</v>
      </c>
      <c r="N93">
        <v>16.958729612461799</v>
      </c>
      <c r="O93">
        <f>IF(M93&lt;'Planungstool Heizlast'!$B$8,'Planungstool Heizlast'!$B$21,IF(M93&gt;15,'Planungstool Heizlast'!$B$20,'Planungstool Heizlast'!$B$19/(15-'Planungstool Heizlast'!$B$8)*(15-Leistungsdaten!M93)+'Planungstool Heizlast'!$B$20))</f>
        <v>15.06393840205881</v>
      </c>
      <c r="Q93">
        <v>0.67910796821553199</v>
      </c>
      <c r="R93">
        <v>22.819563217153799</v>
      </c>
      <c r="S93">
        <f>IF(Q93&lt;'Planungstool Heizlast'!$B$8,'Planungstool Heizlast'!$B$21,IF(Q93&gt;15,'Planungstool Heizlast'!$B$20,'Planungstool Heizlast'!$B$19/(15-'Planungstool Heizlast'!$B$8)*(15-Leistungsdaten!Q93)+'Planungstool Heizlast'!$B$20))</f>
        <v>15.899591736533541</v>
      </c>
      <c r="U93">
        <v>0.10083355588550701</v>
      </c>
      <c r="V93">
        <v>35.271726604382501</v>
      </c>
      <c r="W93">
        <f>IF(U93&lt;'Planungstool Heizlast'!$B$8,'Planungstool Heizlast'!$B$21,IF(U93&gt;15,'Planungstool Heizlast'!$B$20,'Planungstool Heizlast'!$B$19/(15-'Planungstool Heizlast'!$B$8)*(15-Leistungsdaten!U93)+'Planungstool Heizlast'!$B$20))</f>
        <v>16.497782788455975</v>
      </c>
      <c r="Z93" s="1">
        <f>IF('Planungstool Heizlast'!$B$4="EU13L",Leistungsdaten!I93,IF('Planungstool Heizlast'!$B$4="EU10L",E93,IF('Planungstool Heizlast'!$B$4="EU08L",A93,IF('Planungstool Heizlast'!$B$4="EU15L",M93,IF('Planungstool Heizlast'!$B$4="EU20L",Q93,IF('Planungstool Heizlast'!$B$4="EU35L",U93,""))))))</f>
        <v>0.10083355588550701</v>
      </c>
      <c r="AA93" s="1">
        <f>IF(OR('Planungstool Heizlast'!$B$9="Fußbodenheizung 35°C",'Planungstool Heizlast'!$B$9="Niedertemperaturheizkörper 45°C"),IF('Planungstool Heizlast'!$B$4="EU13L",Leistungsdaten!J93, IF('Planungstool Heizlast'!$B$4="EU35L",Leistungsdaten!V93,IF('Planungstool Heizlast'!$B$4="EU10L",Leistungsdaten!F93,IF('Planungstool Heizlast'!$B$4="EU08L",Leistungsdaten!B93,IF('Planungstool Heizlast'!$B$4="EU15L",N93,IF('Planungstool Heizlast'!$B$4="EU20L",R93,"")))))),IF('Planungstool Heizlast'!$B$4="EU13L",Leistungsdaten!J93, IF('Planungstool Heizlast'!$B$4="EU35L",Leistungsdaten!V93,IF('Planungstool Heizlast'!$B$4="EU10L",Leistungsdaten!F93,IF('Planungstool Heizlast'!$B$4="EU08L",Leistungsdaten!B93,IF('Planungstool Heizlast'!$B$4="EU15L",N93,IF('Planungstool Heizlast'!$B$4="EU20L",R93,""))))))*0.9)*'Planungstool Heizlast'!$B$5</f>
        <v>35.271726604382501</v>
      </c>
      <c r="AB93" s="1">
        <f>IF('Planungstool Heizlast'!$B$4="EU13L",Leistungsdaten!K93,IF('Planungstool Heizlast'!$B$4="EU10L",Leistungsdaten!G93, IF('Planungstool Heizlast'!$B$4="EU35L",Leistungsdaten!W93,IF('Planungstool Heizlast'!$B$4="EU08L",Leistungsdaten!C93,IF('Planungstool Heizlast'!$B$4="EU15L",O93,IF('Planungstool Heizlast'!$B$4="EU20L",S93,""))))))*$B$274</f>
        <v>16.497782788455975</v>
      </c>
      <c r="AC93" s="1">
        <f t="shared" si="2"/>
        <v>18.773943815926526</v>
      </c>
    </row>
    <row r="94" spans="1:29" x14ac:dyDescent="0.25">
      <c r="A94">
        <v>-1.4830023156260801</v>
      </c>
      <c r="B94">
        <v>9.4244024114235305</v>
      </c>
      <c r="C94">
        <f>IF(A94&lt;'Planungstool Heizlast'!$B$8,'Planungstool Heizlast'!$B$21,IF(A94&gt;15,'Planungstool Heizlast'!$B$20,'Planungstool Heizlast'!$B$19/(15-'Planungstool Heizlast'!$B$8)*(15-Leistungsdaten!A94)+'Planungstool Heizlast'!$B$20))</f>
        <v>18.136168347025862</v>
      </c>
      <c r="E94">
        <v>-0.54249784677494695</v>
      </c>
      <c r="F94">
        <v>10.7663957326707</v>
      </c>
      <c r="G94">
        <f>IF(E94&lt;'Planungstool Heizlast'!$B$8,'Planungstool Heizlast'!$B$21,IF(E94&gt;15,'Planungstool Heizlast'!$B$20,'Planungstool Heizlast'!$B$19/(15-'Planungstool Heizlast'!$B$8)*(15-Leistungsdaten!E94)+'Planungstool Heizlast'!$B$20))</f>
        <v>17.163271491201069</v>
      </c>
      <c r="I94">
        <v>1.5037101960397801</v>
      </c>
      <c r="J94">
        <v>14.736395705921799</v>
      </c>
      <c r="K94">
        <f>IF(I94&lt;'Planungstool Heizlast'!$B$8,'Planungstool Heizlast'!$B$21,IF(I94&gt;15,'Planungstool Heizlast'!$B$20,'Planungstool Heizlast'!$B$19/(15-'Planungstool Heizlast'!$B$8)*(15-Leistungsdaten!I94)+'Planungstool Heizlast'!$B$20))</f>
        <v>15.0465889690546</v>
      </c>
      <c r="M94">
        <v>1.74858616473119</v>
      </c>
      <c r="N94">
        <v>17.181306464721999</v>
      </c>
      <c r="O94">
        <f>IF(M94&lt;'Planungstool Heizlast'!$B$8,'Planungstool Heizlast'!$B$21,IF(M94&gt;15,'Planungstool Heizlast'!$B$20,'Planungstool Heizlast'!$B$19/(15-'Planungstool Heizlast'!$B$8)*(15-Leistungsdaten!M94)+'Planungstool Heizlast'!$B$20))</f>
        <v>14.793279104086132</v>
      </c>
      <c r="Q94">
        <v>0.93422303178630395</v>
      </c>
      <c r="R94">
        <v>23.142075023015501</v>
      </c>
      <c r="S94">
        <f>IF(Q94&lt;'Planungstool Heizlast'!$B$8,'Planungstool Heizlast'!$B$21,IF(Q94&gt;15,'Planungstool Heizlast'!$B$20,'Planungstool Heizlast'!$B$19/(15-'Planungstool Heizlast'!$B$8)*(15-Leistungsdaten!Q94)+'Planungstool Heizlast'!$B$20))</f>
        <v>15.635690126874277</v>
      </c>
      <c r="U94">
        <v>0.35349977876101402</v>
      </c>
      <c r="V94">
        <v>35.650289982323599</v>
      </c>
      <c r="W94">
        <f>IF(U94&lt;'Planungstool Heizlast'!$B$8,'Planungstool Heizlast'!$B$21,IF(U94&gt;15,'Planungstool Heizlast'!$B$20,'Planungstool Heizlast'!$B$19/(15-'Planungstool Heizlast'!$B$8)*(15-Leistungsdaten!U94)+'Planungstool Heizlast'!$B$20))</f>
        <v>16.236414361244794</v>
      </c>
      <c r="Z94" s="1">
        <f>IF('Planungstool Heizlast'!$B$4="EU13L",Leistungsdaten!I94,IF('Planungstool Heizlast'!$B$4="EU10L",E94,IF('Planungstool Heizlast'!$B$4="EU08L",A94,IF('Planungstool Heizlast'!$B$4="EU15L",M94,IF('Planungstool Heizlast'!$B$4="EU20L",Q94,IF('Planungstool Heizlast'!$B$4="EU35L",U94,""))))))</f>
        <v>0.35349977876101402</v>
      </c>
      <c r="AA94" s="1">
        <f>IF(OR('Planungstool Heizlast'!$B$9="Fußbodenheizung 35°C",'Planungstool Heizlast'!$B$9="Niedertemperaturheizkörper 45°C"),IF('Planungstool Heizlast'!$B$4="EU13L",Leistungsdaten!J94, IF('Planungstool Heizlast'!$B$4="EU35L",Leistungsdaten!V94,IF('Planungstool Heizlast'!$B$4="EU10L",Leistungsdaten!F94,IF('Planungstool Heizlast'!$B$4="EU08L",Leistungsdaten!B94,IF('Planungstool Heizlast'!$B$4="EU15L",N94,IF('Planungstool Heizlast'!$B$4="EU20L",R94,"")))))),IF('Planungstool Heizlast'!$B$4="EU13L",Leistungsdaten!J94, IF('Planungstool Heizlast'!$B$4="EU35L",Leistungsdaten!V94,IF('Planungstool Heizlast'!$B$4="EU10L",Leistungsdaten!F94,IF('Planungstool Heizlast'!$B$4="EU08L",Leistungsdaten!B94,IF('Planungstool Heizlast'!$B$4="EU15L",N94,IF('Planungstool Heizlast'!$B$4="EU20L",R94,""))))))*0.9)*'Planungstool Heizlast'!$B$5</f>
        <v>35.650289982323599</v>
      </c>
      <c r="AB94" s="1">
        <f>IF('Planungstool Heizlast'!$B$4="EU13L",Leistungsdaten!K94,IF('Planungstool Heizlast'!$B$4="EU10L",Leistungsdaten!G94, IF('Planungstool Heizlast'!$B$4="EU35L",Leistungsdaten!W94,IF('Planungstool Heizlast'!$B$4="EU08L",Leistungsdaten!C94,IF('Planungstool Heizlast'!$B$4="EU15L",O94,IF('Planungstool Heizlast'!$B$4="EU20L",S94,""))))))*$B$274</f>
        <v>16.236414361244794</v>
      </c>
      <c r="AC94" s="1">
        <f t="shared" si="2"/>
        <v>19.413875621078805</v>
      </c>
    </row>
    <row r="95" spans="1:29" x14ac:dyDescent="0.25">
      <c r="A95">
        <v>-1.2611345847936399</v>
      </c>
      <c r="B95">
        <v>9.4614898021104707</v>
      </c>
      <c r="C95">
        <f>IF(A95&lt;'Planungstool Heizlast'!$B$8,'Planungstool Heizlast'!$B$21,IF(A95&gt;15,'Planungstool Heizlast'!$B$20,'Planungstool Heizlast'!$B$19/(15-'Planungstool Heizlast'!$B$8)*(15-Leistungsdaten!A95)+'Planungstool Heizlast'!$B$20))</f>
        <v>17.906659158197087</v>
      </c>
      <c r="E95">
        <v>-0.30486430561318001</v>
      </c>
      <c r="F95">
        <v>10.791130037319601</v>
      </c>
      <c r="G95">
        <f>IF(E95&lt;'Planungstool Heizlast'!$B$8,'Planungstool Heizlast'!$B$21,IF(E95&gt;15,'Planungstool Heizlast'!$B$20,'Planungstool Heizlast'!$B$19/(15-'Planungstool Heizlast'!$B$8)*(15-Leistungsdaten!E95)+'Planungstool Heizlast'!$B$20))</f>
        <v>16.917453493847795</v>
      </c>
      <c r="I95">
        <v>1.74718074198808</v>
      </c>
      <c r="J95">
        <v>14.8877883141468</v>
      </c>
      <c r="K95">
        <f>IF(I95&lt;'Planungstool Heizlast'!$B$8,'Planungstool Heizlast'!$B$21,IF(I95&gt;15,'Planungstool Heizlast'!$B$20,'Planungstool Heizlast'!$B$19/(15-'Planungstool Heizlast'!$B$8)*(15-Leistungsdaten!I95)+'Planungstool Heizlast'!$B$20))</f>
        <v>14.7947329317001</v>
      </c>
      <c r="M95">
        <v>2.0105638683705598</v>
      </c>
      <c r="N95">
        <v>17.411422573346599</v>
      </c>
      <c r="O95">
        <f>IF(M95&lt;'Planungstool Heizlast'!$B$8,'Planungstool Heizlast'!$B$21,IF(M95&gt;15,'Planungstool Heizlast'!$B$20,'Planungstool Heizlast'!$B$19/(15-'Planungstool Heizlast'!$B$8)*(15-Leistungsdaten!M95)+'Planungstool Heizlast'!$B$20))</f>
        <v>14.522278494723492</v>
      </c>
      <c r="Q95">
        <v>1.18962188836198</v>
      </c>
      <c r="R95">
        <v>23.475559522260902</v>
      </c>
      <c r="S95">
        <f>IF(Q95&lt;'Planungstool Heizlast'!$B$8,'Planungstool Heizlast'!$B$21,IF(Q95&gt;15,'Planungstool Heizlast'!$B$20,'Planungstool Heizlast'!$B$19/(15-'Planungstool Heizlast'!$B$8)*(15-Leistungsdaten!Q95)+'Planungstool Heizlast'!$B$20))</f>
        <v>15.371494949952632</v>
      </c>
      <c r="U95">
        <v>0.60643628533663196</v>
      </c>
      <c r="V95">
        <v>36.039598207085199</v>
      </c>
      <c r="W95">
        <f>IF(U95&lt;'Planungstool Heizlast'!$B$8,'Planungstool Heizlast'!$B$21,IF(U95&gt;15,'Planungstool Heizlast'!$B$20,'Planungstool Heizlast'!$B$19/(15-'Planungstool Heizlast'!$B$8)*(15-Leistungsdaten!U95)+'Planungstool Heizlast'!$B$20))</f>
        <v>15.974766341356785</v>
      </c>
      <c r="Z95" s="1">
        <f>IF('Planungstool Heizlast'!$B$4="EU13L",Leistungsdaten!I95,IF('Planungstool Heizlast'!$B$4="EU10L",E95,IF('Planungstool Heizlast'!$B$4="EU08L",A95,IF('Planungstool Heizlast'!$B$4="EU15L",M95,IF('Planungstool Heizlast'!$B$4="EU20L",Q95,IF('Planungstool Heizlast'!$B$4="EU35L",U95,""))))))</f>
        <v>0.60643628533663196</v>
      </c>
      <c r="AA95" s="1">
        <f>IF(OR('Planungstool Heizlast'!$B$9="Fußbodenheizung 35°C",'Planungstool Heizlast'!$B$9="Niedertemperaturheizkörper 45°C"),IF('Planungstool Heizlast'!$B$4="EU13L",Leistungsdaten!J95, IF('Planungstool Heizlast'!$B$4="EU35L",Leistungsdaten!V95,IF('Planungstool Heizlast'!$B$4="EU10L",Leistungsdaten!F95,IF('Planungstool Heizlast'!$B$4="EU08L",Leistungsdaten!B95,IF('Planungstool Heizlast'!$B$4="EU15L",N95,IF('Planungstool Heizlast'!$B$4="EU20L",R95,"")))))),IF('Planungstool Heizlast'!$B$4="EU13L",Leistungsdaten!J95, IF('Planungstool Heizlast'!$B$4="EU35L",Leistungsdaten!V95,IF('Planungstool Heizlast'!$B$4="EU10L",Leistungsdaten!F95,IF('Planungstool Heizlast'!$B$4="EU08L",Leistungsdaten!B95,IF('Planungstool Heizlast'!$B$4="EU15L",N95,IF('Planungstool Heizlast'!$B$4="EU20L",R95,""))))))*0.9)*'Planungstool Heizlast'!$B$5</f>
        <v>36.039598207085199</v>
      </c>
      <c r="AB95" s="1">
        <f>IF('Planungstool Heizlast'!$B$4="EU13L",Leistungsdaten!K95,IF('Planungstool Heizlast'!$B$4="EU10L",Leistungsdaten!G95, IF('Planungstool Heizlast'!$B$4="EU35L",Leistungsdaten!W95,IF('Planungstool Heizlast'!$B$4="EU08L",Leistungsdaten!C95,IF('Planungstool Heizlast'!$B$4="EU15L",O95,IF('Planungstool Heizlast'!$B$4="EU20L",S95,""))))))*$B$274</f>
        <v>15.974766341356785</v>
      </c>
      <c r="AC95" s="1">
        <f t="shared" si="2"/>
        <v>20.064831865728415</v>
      </c>
    </row>
    <row r="96" spans="1:29" x14ac:dyDescent="0.25">
      <c r="A96">
        <v>-1.0391877936946099</v>
      </c>
      <c r="B96">
        <v>9.4983081610182403</v>
      </c>
      <c r="C96">
        <f>IF(A96&lt;'Planungstool Heizlast'!$B$8,'Planungstool Heizlast'!$B$21,IF(A96&gt;15,'Planungstool Heizlast'!$B$20,'Planungstool Heizlast'!$B$19/(15-'Planungstool Heizlast'!$B$8)*(15-Leistungsdaten!A96)+'Planungstool Heizlast'!$B$20))</f>
        <v>17.677068186147356</v>
      </c>
      <c r="E96">
        <v>-6.7133327275176805E-2</v>
      </c>
      <c r="F96">
        <v>10.8151213127245</v>
      </c>
      <c r="G96">
        <f>IF(E96&lt;'Planungstool Heizlast'!$B$8,'Planungstool Heizlast'!$B$21,IF(E96&gt;15,'Planungstool Heizlast'!$B$20,'Planungstool Heizlast'!$B$19/(15-'Planungstool Heizlast'!$B$8)*(15-Leistungsdaten!E96)+'Planungstool Heizlast'!$B$20))</f>
        <v>16.671534703435533</v>
      </c>
      <c r="I96">
        <v>1.9906993411923</v>
      </c>
      <c r="J96">
        <v>15</v>
      </c>
      <c r="K96">
        <f>IF(I96&lt;'Planungstool Heizlast'!$B$8,'Planungstool Heizlast'!$B$21,IF(I96&gt;15,'Planungstool Heizlast'!$B$20,'Planungstool Heizlast'!$B$19/(15-'Planungstool Heizlast'!$B$8)*(15-Leistungsdaten!I96)+'Planungstool Heizlast'!$B$20))</f>
        <v>14.542827186063345</v>
      </c>
      <c r="M96">
        <v>2.2728723986310801</v>
      </c>
      <c r="N96">
        <v>17.6493569207496</v>
      </c>
      <c r="O96">
        <f>IF(M96&lt;'Planungstool Heizlast'!$B$8,'Planungstool Heizlast'!$B$21,IF(M96&gt;15,'Planungstool Heizlast'!$B$20,'Planungstool Heizlast'!$B$19/(15-'Planungstool Heizlast'!$B$8)*(15-Leistungsdaten!M96)+'Planungstool Heizlast'!$B$20))</f>
        <v>14.25093566457382</v>
      </c>
      <c r="Q96">
        <v>1.4453049890403999</v>
      </c>
      <c r="R96">
        <v>23.820417797607199</v>
      </c>
      <c r="S96">
        <f>IF(Q96&lt;'Planungstool Heizlast'!$B$8,'Planungstool Heizlast'!$B$21,IF(Q96&gt;15,'Planungstool Heizlast'!$B$20,'Planungstool Heizlast'!$B$19/(15-'Planungstool Heizlast'!$B$8)*(15-Leistungsdaten!Q96)+'Planungstool Heizlast'!$B$20))</f>
        <v>15.107005739134284</v>
      </c>
      <c r="U96">
        <v>0.85964366910746404</v>
      </c>
      <c r="V96">
        <v>36.440030540692</v>
      </c>
      <c r="W96">
        <f>IF(U96&lt;'Planungstool Heizlast'!$B$8,'Planungstool Heizlast'!$B$21,IF(U96&gt;15,'Planungstool Heizlast'!$B$20,'Planungstool Heizlast'!$B$19/(15-'Planungstool Heizlast'!$B$8)*(15-Leistungsdaten!U96)+'Planungstool Heizlast'!$B$20))</f>
        <v>15.712838114855973</v>
      </c>
      <c r="Z96" s="1">
        <f>IF('Planungstool Heizlast'!$B$4="EU13L",Leistungsdaten!I96,IF('Planungstool Heizlast'!$B$4="EU10L",E96,IF('Planungstool Heizlast'!$B$4="EU08L",A96,IF('Planungstool Heizlast'!$B$4="EU15L",M96,IF('Planungstool Heizlast'!$B$4="EU20L",Q96,IF('Planungstool Heizlast'!$B$4="EU35L",U96,""))))))</f>
        <v>0.85964366910746404</v>
      </c>
      <c r="AA96" s="1">
        <f>IF(OR('Planungstool Heizlast'!$B$9="Fußbodenheizung 35°C",'Planungstool Heizlast'!$B$9="Niedertemperaturheizkörper 45°C"),IF('Planungstool Heizlast'!$B$4="EU13L",Leistungsdaten!J96, IF('Planungstool Heizlast'!$B$4="EU35L",Leistungsdaten!V96,IF('Planungstool Heizlast'!$B$4="EU10L",Leistungsdaten!F96,IF('Planungstool Heizlast'!$B$4="EU08L",Leistungsdaten!B96,IF('Planungstool Heizlast'!$B$4="EU15L",N96,IF('Planungstool Heizlast'!$B$4="EU20L",R96,"")))))),IF('Planungstool Heizlast'!$B$4="EU13L",Leistungsdaten!J96, IF('Planungstool Heizlast'!$B$4="EU35L",Leistungsdaten!V96,IF('Planungstool Heizlast'!$B$4="EU10L",Leistungsdaten!F96,IF('Planungstool Heizlast'!$B$4="EU08L",Leistungsdaten!B96,IF('Planungstool Heizlast'!$B$4="EU15L",N96,IF('Planungstool Heizlast'!$B$4="EU20L",R96,""))))))*0.9)*'Planungstool Heizlast'!$B$5</f>
        <v>36.440030540692</v>
      </c>
      <c r="AB96" s="1">
        <f>IF('Planungstool Heizlast'!$B$4="EU13L",Leistungsdaten!K96,IF('Planungstool Heizlast'!$B$4="EU10L",Leistungsdaten!G96, IF('Planungstool Heizlast'!$B$4="EU35L",Leistungsdaten!W96,IF('Planungstool Heizlast'!$B$4="EU08L",Leistungsdaten!C96,IF('Planungstool Heizlast'!$B$4="EU15L",O96,IF('Planungstool Heizlast'!$B$4="EU20L",S96,""))))))*$B$274</f>
        <v>15.712838114855973</v>
      </c>
      <c r="AC96" s="1">
        <f t="shared" si="2"/>
        <v>20.727192425836027</v>
      </c>
    </row>
    <row r="97" spans="1:29" x14ac:dyDescent="0.25">
      <c r="A97">
        <v>-0.817163025081168</v>
      </c>
      <c r="B97">
        <v>9.5348478242950705</v>
      </c>
      <c r="C97">
        <f>IF(A97&lt;'Planungstool Heizlast'!$B$8,'Planungstool Heizlast'!$B$21,IF(A97&gt;15,'Planungstool Heizlast'!$B$20,'Planungstool Heizlast'!$B$19/(15-'Planungstool Heizlast'!$B$8)*(15-Leistungsdaten!A97)+'Planungstool Heizlast'!$B$20))</f>
        <v>17.447396550920459</v>
      </c>
      <c r="E97">
        <v>0.17069518940689299</v>
      </c>
      <c r="F97">
        <v>10.8981789705861</v>
      </c>
      <c r="G97">
        <f>IF(E97&lt;'Planungstool Heizlast'!$B$8,'Planungstool Heizlast'!$B$21,IF(E97&gt;15,'Planungstool Heizlast'!$B$20,'Planungstool Heizlast'!$B$19/(15-'Planungstool Heizlast'!$B$8)*(15-Leistungsdaten!E97)+'Planungstool Heizlast'!$B$20))</f>
        <v>16.425515015312094</v>
      </c>
      <c r="I97">
        <v>2.2342646103165098</v>
      </c>
      <c r="J97">
        <v>15</v>
      </c>
      <c r="K97">
        <f>IF(I97&lt;'Planungstool Heizlast'!$B$8,'Planungstool Heizlast'!$B$21,IF(I97&gt;15,'Planungstool Heizlast'!$B$20,'Planungstool Heizlast'!$B$19/(15-'Planungstool Heizlast'!$B$8)*(15-Leistungsdaten!I97)+'Planungstool Heizlast'!$B$20))</f>
        <v>14.29087316312444</v>
      </c>
      <c r="M97">
        <v>2.5355126346316301</v>
      </c>
      <c r="N97">
        <v>17.895398063719401</v>
      </c>
      <c r="O97">
        <f>IF(M97&lt;'Planungstool Heizlast'!$B$8,'Planungstool Heizlast'!$B$21,IF(M97&gt;15,'Planungstool Heizlast'!$B$20,'Planungstool Heizlast'!$B$19/(15-'Planungstool Heizlast'!$B$8)*(15-Leistungsdaten!M97)+'Planungstool Heizlast'!$B$20))</f>
        <v>13.979249704240056</v>
      </c>
      <c r="Q97">
        <v>1.7012727849193501</v>
      </c>
      <c r="R97">
        <v>24.177064417705498</v>
      </c>
      <c r="S97">
        <f>IF(Q97&lt;'Planungstool Heizlast'!$B$8,'Planungstool Heizlast'!$B$21,IF(Q97&gt;15,'Planungstool Heizlast'!$B$20,'Planungstool Heizlast'!$B$19/(15-'Planungstool Heizlast'!$B$8)*(15-Leistungsdaten!Q97)+'Planungstool Heizlast'!$B$20))</f>
        <v>14.842222027784954</v>
      </c>
      <c r="U97">
        <v>1.1131225235686</v>
      </c>
      <c r="V97">
        <v>36.851978824436401</v>
      </c>
      <c r="W97">
        <f>IF(U97&lt;'Planungstool Heizlast'!$B$8,'Planungstool Heizlast'!$B$21,IF(U97&gt;15,'Planungstool Heizlast'!$B$20,'Planungstool Heizlast'!$B$19/(15-'Planungstool Heizlast'!$B$8)*(15-Leistungsdaten!U97)+'Planungstool Heizlast'!$B$20))</f>
        <v>15.450629067806414</v>
      </c>
      <c r="Z97" s="1">
        <f>IF('Planungstool Heizlast'!$B$4="EU13L",Leistungsdaten!I97,IF('Planungstool Heizlast'!$B$4="EU10L",E97,IF('Planungstool Heizlast'!$B$4="EU08L",A97,IF('Planungstool Heizlast'!$B$4="EU15L",M97,IF('Planungstool Heizlast'!$B$4="EU20L",Q97,IF('Planungstool Heizlast'!$B$4="EU35L",U97,""))))))</f>
        <v>1.1131225235686</v>
      </c>
      <c r="AA97" s="1">
        <f>IF(OR('Planungstool Heizlast'!$B$9="Fußbodenheizung 35°C",'Planungstool Heizlast'!$B$9="Niedertemperaturheizkörper 45°C"),IF('Planungstool Heizlast'!$B$4="EU13L",Leistungsdaten!J97, IF('Planungstool Heizlast'!$B$4="EU35L",Leistungsdaten!V97,IF('Planungstool Heizlast'!$B$4="EU10L",Leistungsdaten!F97,IF('Planungstool Heizlast'!$B$4="EU08L",Leistungsdaten!B97,IF('Planungstool Heizlast'!$B$4="EU15L",N97,IF('Planungstool Heizlast'!$B$4="EU20L",R97,"")))))),IF('Planungstool Heizlast'!$B$4="EU13L",Leistungsdaten!J97, IF('Planungstool Heizlast'!$B$4="EU35L",Leistungsdaten!V97,IF('Planungstool Heizlast'!$B$4="EU10L",Leistungsdaten!F97,IF('Planungstool Heizlast'!$B$4="EU08L",Leistungsdaten!B97,IF('Planungstool Heizlast'!$B$4="EU15L",N97,IF('Planungstool Heizlast'!$B$4="EU20L",R97,""))))))*0.9)*'Planungstool Heizlast'!$B$5</f>
        <v>36.851978824436401</v>
      </c>
      <c r="AB97" s="1">
        <f>IF('Planungstool Heizlast'!$B$4="EU13L",Leistungsdaten!K97,IF('Planungstool Heizlast'!$B$4="EU10L",Leistungsdaten!G97, IF('Planungstool Heizlast'!$B$4="EU35L",Leistungsdaten!W97,IF('Planungstool Heizlast'!$B$4="EU08L",Leistungsdaten!C97,IF('Planungstool Heizlast'!$B$4="EU15L",O97,IF('Planungstool Heizlast'!$B$4="EU20L",S97,""))))))*$B$274</f>
        <v>15.450629067806414</v>
      </c>
      <c r="AC97" s="1">
        <f t="shared" si="2"/>
        <v>21.401349756629987</v>
      </c>
    </row>
    <row r="98" spans="1:29" x14ac:dyDescent="0.25">
      <c r="A98">
        <v>-0.59506136403864396</v>
      </c>
      <c r="B98">
        <v>9.5710989824636101</v>
      </c>
      <c r="C98">
        <f>IF(A98&lt;'Planungstool Heizlast'!$B$8,'Planungstool Heizlast'!$B$21,IF(A98&gt;15,'Planungstool Heizlast'!$B$20,'Planungstool Heizlast'!$B$19/(15-'Planungstool Heizlast'!$B$8)*(15-Leistungsdaten!A98)+'Planungstool Heizlast'!$B$20))</f>
        <v>17.217645374973692</v>
      </c>
      <c r="E98">
        <v>0.40862133827972802</v>
      </c>
      <c r="F98">
        <v>11.007081944511199</v>
      </c>
      <c r="G98">
        <f>IF(E98&lt;'Planungstool Heizlast'!$B$8,'Planungstool Heizlast'!$B$21,IF(E98&gt;15,'Planungstool Heizlast'!$B$20,'Planungstool Heizlast'!$B$19/(15-'Planungstool Heizlast'!$B$8)*(15-Leistungsdaten!E98)+'Planungstool Heizlast'!$B$20))</f>
        <v>16.179394332398548</v>
      </c>
      <c r="I98">
        <v>2.4778751599251199</v>
      </c>
      <c r="J98">
        <v>15</v>
      </c>
      <c r="K98">
        <f>IF(I98&lt;'Planungstool Heizlast'!$B$8,'Planungstool Heizlast'!$B$21,IF(I98&gt;15,'Planungstool Heizlast'!$B$20,'Planungstool Heizlast'!$B$19/(15-'Planungstool Heizlast'!$B$8)*(15-Leistungsdaten!I98)+'Planungstool Heizlast'!$B$20))</f>
        <v>14.038872300173219</v>
      </c>
      <c r="M98">
        <v>2.7984854554910901</v>
      </c>
      <c r="N98">
        <v>18.1498444437369</v>
      </c>
      <c r="O98">
        <f>IF(M98&lt;'Planungstool Heizlast'!$B$8,'Planungstool Heizlast'!$B$21,IF(M98&gt;15,'Planungstool Heizlast'!$B$20,'Planungstool Heizlast'!$B$19/(15-'Planungstool Heizlast'!$B$8)*(15-Leistungsdaten!M98)+'Planungstool Heizlast'!$B$20))</f>
        <v>13.707219704325148</v>
      </c>
      <c r="Q98">
        <v>1.95752572709665</v>
      </c>
      <c r="R98">
        <v>24.5459278628161</v>
      </c>
      <c r="S98">
        <f>IF(Q98&lt;'Planungstool Heizlast'!$B$8,'Planungstool Heizlast'!$B$21,IF(Q98&gt;15,'Planungstool Heizlast'!$B$20,'Planungstool Heizlast'!$B$19/(15-'Planungstool Heizlast'!$B$8)*(15-Leistungsdaten!Q98)+'Planungstool Heizlast'!$B$20))</f>
        <v>14.57714334927034</v>
      </c>
      <c r="U98">
        <v>1.3668734422151601</v>
      </c>
      <c r="V98">
        <v>37.275847871299803</v>
      </c>
      <c r="W98">
        <f>IF(U98&lt;'Planungstool Heizlast'!$B$8,'Planungstool Heizlast'!$B$21,IF(U98&gt;15,'Planungstool Heizlast'!$B$20,'Planungstool Heizlast'!$B$19/(15-'Planungstool Heizlast'!$B$8)*(15-Leistungsdaten!U98)+'Planungstool Heizlast'!$B$20))</f>
        <v>15.188138586272119</v>
      </c>
      <c r="Z98" s="1">
        <f>IF('Planungstool Heizlast'!$B$4="EU13L",Leistungsdaten!I98,IF('Planungstool Heizlast'!$B$4="EU10L",E98,IF('Planungstool Heizlast'!$B$4="EU08L",A98,IF('Planungstool Heizlast'!$B$4="EU15L",M98,IF('Planungstool Heizlast'!$B$4="EU20L",Q98,IF('Planungstool Heizlast'!$B$4="EU35L",U98,""))))))</f>
        <v>1.3668734422151601</v>
      </c>
      <c r="AA98" s="1">
        <f>IF(OR('Planungstool Heizlast'!$B$9="Fußbodenheizung 35°C",'Planungstool Heizlast'!$B$9="Niedertemperaturheizkörper 45°C"),IF('Planungstool Heizlast'!$B$4="EU13L",Leistungsdaten!J98, IF('Planungstool Heizlast'!$B$4="EU35L",Leistungsdaten!V98,IF('Planungstool Heizlast'!$B$4="EU10L",Leistungsdaten!F98,IF('Planungstool Heizlast'!$B$4="EU08L",Leistungsdaten!B98,IF('Planungstool Heizlast'!$B$4="EU15L",N98,IF('Planungstool Heizlast'!$B$4="EU20L",R98,"")))))),IF('Planungstool Heizlast'!$B$4="EU13L",Leistungsdaten!J98, IF('Planungstool Heizlast'!$B$4="EU35L",Leistungsdaten!V98,IF('Planungstool Heizlast'!$B$4="EU10L",Leistungsdaten!F98,IF('Planungstool Heizlast'!$B$4="EU08L",Leistungsdaten!B98,IF('Planungstool Heizlast'!$B$4="EU15L",N98,IF('Planungstool Heizlast'!$B$4="EU20L",R98,""))))))*0.9)*'Planungstool Heizlast'!$B$5</f>
        <v>37.275847871299803</v>
      </c>
      <c r="AB98" s="1">
        <f>IF('Planungstool Heizlast'!$B$4="EU13L",Leistungsdaten!K98,IF('Planungstool Heizlast'!$B$4="EU10L",Leistungsdaten!G98, IF('Planungstool Heizlast'!$B$4="EU35L",Leistungsdaten!W98,IF('Planungstool Heizlast'!$B$4="EU08L",Leistungsdaten!C98,IF('Planungstool Heizlast'!$B$4="EU15L",O98,IF('Planungstool Heizlast'!$B$4="EU20L",S98,""))))))*$B$274</f>
        <v>15.188138586272119</v>
      </c>
      <c r="AC98" s="1">
        <f t="shared" si="2"/>
        <v>22.087709285027685</v>
      </c>
    </row>
    <row r="99" spans="1:29" x14ac:dyDescent="0.25">
      <c r="A99">
        <v>-0.37288389795569299</v>
      </c>
      <c r="B99">
        <v>9.6070516780752708</v>
      </c>
      <c r="C99">
        <f>IF(A99&lt;'Planungstool Heizlast'!$B$8,'Planungstool Heizlast'!$B$21,IF(A99&gt;15,'Planungstool Heizlast'!$B$20,'Planungstool Heizlast'!$B$19/(15-'Planungstool Heizlast'!$B$8)*(15-Leistungsdaten!A99)+'Planungstool Heizlast'!$B$20))</f>
        <v>16.987815783147017</v>
      </c>
      <c r="E99">
        <v>0.64664520586889396</v>
      </c>
      <c r="F99">
        <v>11.1188843562056</v>
      </c>
      <c r="G99">
        <f>IF(E99&lt;'Planungstool Heizlast'!$B$8,'Planungstool Heizlast'!$B$21,IF(E99&gt;15,'Planungstool Heizlast'!$B$20,'Planungstool Heizlast'!$B$19/(15-'Planungstool Heizlast'!$B$8)*(15-Leistungsdaten!E99)+'Planungstool Heizlast'!$B$20))</f>
        <v>15.933172565189263</v>
      </c>
      <c r="I99">
        <v>2.7215295944828499</v>
      </c>
      <c r="J99">
        <v>15</v>
      </c>
      <c r="K99">
        <f>IF(I99&lt;'Planungstool Heizlast'!$B$8,'Planungstool Heizlast'!$B$21,IF(I99&gt;15,'Planungstool Heizlast'!$B$20,'Planungstool Heizlast'!$B$19/(15-'Planungstool Heizlast'!$B$8)*(15-Leistungsdaten!I99)+'Planungstool Heizlast'!$B$20))</f>
        <v>13.786826040809295</v>
      </c>
      <c r="M99">
        <v>3.0617917403283301</v>
      </c>
      <c r="N99">
        <v>18.413004707071298</v>
      </c>
      <c r="O99">
        <f>IF(M99&lt;'Planungstool Heizlast'!$B$8,'Planungstool Heizlast'!$B$21,IF(M99&gt;15,'Planungstool Heizlast'!$B$20,'Planungstool Heizlast'!$B$19/(15-'Planungstool Heizlast'!$B$8)*(15-Leistungsdaten!M99)+'Planungstool Heizlast'!$B$20))</f>
        <v>13.434844755432051</v>
      </c>
      <c r="Q99">
        <v>2.21406426667009</v>
      </c>
      <c r="R99">
        <v>24.927450963492401</v>
      </c>
      <c r="S99">
        <f>IF(Q99&lt;'Planungstool Heizlast'!$B$8,'Planungstool Heizlast'!$B$21,IF(Q99&gt;15,'Planungstool Heizlast'!$B$20,'Planungstool Heizlast'!$B$19/(15-'Planungstool Heizlast'!$B$8)*(15-Leistungsdaten!Q99)+'Planungstool Heizlast'!$B$20))</f>
        <v>14.311769236956167</v>
      </c>
      <c r="U99">
        <v>1.62089701854221</v>
      </c>
      <c r="V99">
        <v>37.712055870231801</v>
      </c>
      <c r="W99">
        <f>IF(U99&lt;'Planungstool Heizlast'!$B$8,'Planungstool Heizlast'!$B$21,IF(U99&gt;15,'Planungstool Heizlast'!$B$20,'Planungstool Heizlast'!$B$19/(15-'Planungstool Heizlast'!$B$8)*(15-Leistungsdaten!U99)+'Planungstool Heizlast'!$B$20))</f>
        <v>14.925366056317161</v>
      </c>
      <c r="Z99" s="1">
        <f>IF('Planungstool Heizlast'!$B$4="EU13L",Leistungsdaten!I99,IF('Planungstool Heizlast'!$B$4="EU10L",E99,IF('Planungstool Heizlast'!$B$4="EU08L",A99,IF('Planungstool Heizlast'!$B$4="EU15L",M99,IF('Planungstool Heizlast'!$B$4="EU20L",Q99,IF('Planungstool Heizlast'!$B$4="EU35L",U99,""))))))</f>
        <v>1.62089701854221</v>
      </c>
      <c r="AA99" s="1">
        <f>IF(OR('Planungstool Heizlast'!$B$9="Fußbodenheizung 35°C",'Planungstool Heizlast'!$B$9="Niedertemperaturheizkörper 45°C"),IF('Planungstool Heizlast'!$B$4="EU13L",Leistungsdaten!J99, IF('Planungstool Heizlast'!$B$4="EU35L",Leistungsdaten!V99,IF('Planungstool Heizlast'!$B$4="EU10L",Leistungsdaten!F99,IF('Planungstool Heizlast'!$B$4="EU08L",Leistungsdaten!B99,IF('Planungstool Heizlast'!$B$4="EU15L",N99,IF('Planungstool Heizlast'!$B$4="EU20L",R99,"")))))),IF('Planungstool Heizlast'!$B$4="EU13L",Leistungsdaten!J99, IF('Planungstool Heizlast'!$B$4="EU35L",Leistungsdaten!V99,IF('Planungstool Heizlast'!$B$4="EU10L",Leistungsdaten!F99,IF('Planungstool Heizlast'!$B$4="EU08L",Leistungsdaten!B99,IF('Planungstool Heizlast'!$B$4="EU15L",N99,IF('Planungstool Heizlast'!$B$4="EU20L",R99,""))))))*0.9)*'Planungstool Heizlast'!$B$5</f>
        <v>37.712055870231801</v>
      </c>
      <c r="AB99" s="1">
        <f>IF('Planungstool Heizlast'!$B$4="EU13L",Leistungsdaten!K99,IF('Planungstool Heizlast'!$B$4="EU10L",Leistungsdaten!G99, IF('Planungstool Heizlast'!$B$4="EU35L",Leistungsdaten!W99,IF('Planungstool Heizlast'!$B$4="EU08L",Leistungsdaten!C99,IF('Planungstool Heizlast'!$B$4="EU15L",O99,IF('Planungstool Heizlast'!$B$4="EU20L",S99,""))))))*$B$274</f>
        <v>14.925366056317161</v>
      </c>
      <c r="AC99" s="1">
        <f t="shared" si="2"/>
        <v>22.786689813914641</v>
      </c>
    </row>
    <row r="100" spans="1:29" x14ac:dyDescent="0.25">
      <c r="A100">
        <v>-0.150631716496439</v>
      </c>
      <c r="B100">
        <v>9.6426958033311099</v>
      </c>
      <c r="C100">
        <f>IF(A100&lt;'Planungstool Heizlast'!$B$8,'Planungstool Heizlast'!$B$21,IF(A100&gt;15,'Planungstool Heizlast'!$B$20,'Planungstool Heizlast'!$B$19/(15-'Planungstool Heizlast'!$B$8)*(15-Leistungsdaten!A100)+'Planungstool Heizlast'!$B$20))</f>
        <v>16.75790890263422</v>
      </c>
      <c r="E100">
        <v>0.88476687137884602</v>
      </c>
      <c r="F100">
        <v>11.2336806075448</v>
      </c>
      <c r="G100">
        <f>IF(E100&lt;'Planungstool Heizlast'!$B$8,'Planungstool Heizlast'!$B$21,IF(E100&gt;15,'Planungstool Heizlast'!$B$20,'Planungstool Heizlast'!$B$19/(15-'Planungstool Heizlast'!$B$8)*(15-Leistungsdaten!E100)+'Planungstool Heizlast'!$B$20))</f>
        <v>15.686849631751866</v>
      </c>
      <c r="I100">
        <v>2.9652265123547301</v>
      </c>
      <c r="J100">
        <v>15</v>
      </c>
      <c r="K100">
        <f>IF(I100&lt;'Planungstool Heizlast'!$B$8,'Planungstool Heizlast'!$B$21,IF(I100&gt;15,'Planungstool Heizlast'!$B$20,'Planungstool Heizlast'!$B$19/(15-'Planungstool Heizlast'!$B$8)*(15-Leistungsdaten!I100)+'Planungstool Heizlast'!$B$20))</f>
        <v>13.534735834942051</v>
      </c>
      <c r="M100">
        <v>3.3254323682622502</v>
      </c>
      <c r="N100">
        <v>18.6851980349611</v>
      </c>
      <c r="O100">
        <f>IF(M100&lt;'Planungstool Heizlast'!$B$8,'Planungstool Heizlast'!$B$21,IF(M100&gt;15,'Planungstool Heizlast'!$B$20,'Planungstool Heizlast'!$B$19/(15-'Planungstool Heizlast'!$B$8)*(15-Leistungsdaten!M100)+'Planungstool Heizlast'!$B$20))</f>
        <v>13.162123948163687</v>
      </c>
      <c r="Q100">
        <v>2.4708888547374901</v>
      </c>
      <c r="R100">
        <v>25.322091352667801</v>
      </c>
      <c r="S100">
        <f>IF(Q100&lt;'Planungstool Heizlast'!$B$8,'Planungstool Heizlast'!$B$21,IF(Q100&gt;15,'Planungstool Heizlast'!$B$20,'Planungstool Heizlast'!$B$19/(15-'Planungstool Heizlast'!$B$8)*(15-Leistungsdaten!Q100)+'Planungstool Heizlast'!$B$20))</f>
        <v>14.046099224208126</v>
      </c>
      <c r="U100">
        <v>1.87519384604488</v>
      </c>
      <c r="V100">
        <v>38.161034802636898</v>
      </c>
      <c r="W100">
        <f>IF(U100&lt;'Planungstool Heizlast'!$B$8,'Planungstool Heizlast'!$B$21,IF(U100&gt;15,'Planungstool Heizlast'!$B$20,'Planungstool Heizlast'!$B$19/(15-'Planungstool Heizlast'!$B$8)*(15-Leistungsdaten!U100)+'Planungstool Heizlast'!$B$20))</f>
        <v>14.662310864005548</v>
      </c>
      <c r="Z100" s="1">
        <f>IF('Planungstool Heizlast'!$B$4="EU13L",Leistungsdaten!I100,IF('Planungstool Heizlast'!$B$4="EU10L",E100,IF('Planungstool Heizlast'!$B$4="EU08L",A100,IF('Planungstool Heizlast'!$B$4="EU15L",M100,IF('Planungstool Heizlast'!$B$4="EU20L",Q100,IF('Planungstool Heizlast'!$B$4="EU35L",U100,""))))))</f>
        <v>1.87519384604488</v>
      </c>
      <c r="AA100" s="1">
        <f>IF(OR('Planungstool Heizlast'!$B$9="Fußbodenheizung 35°C",'Planungstool Heizlast'!$B$9="Niedertemperaturheizkörper 45°C"),IF('Planungstool Heizlast'!$B$4="EU13L",Leistungsdaten!J100, IF('Planungstool Heizlast'!$B$4="EU35L",Leistungsdaten!V100,IF('Planungstool Heizlast'!$B$4="EU10L",Leistungsdaten!F100,IF('Planungstool Heizlast'!$B$4="EU08L",Leistungsdaten!B100,IF('Planungstool Heizlast'!$B$4="EU15L",N100,IF('Planungstool Heizlast'!$B$4="EU20L",R100,"")))))),IF('Planungstool Heizlast'!$B$4="EU13L",Leistungsdaten!J100, IF('Planungstool Heizlast'!$B$4="EU35L",Leistungsdaten!V100,IF('Planungstool Heizlast'!$B$4="EU10L",Leistungsdaten!F100,IF('Planungstool Heizlast'!$B$4="EU08L",Leistungsdaten!B100,IF('Planungstool Heizlast'!$B$4="EU15L",N100,IF('Planungstool Heizlast'!$B$4="EU20L",R100,""))))))*0.9)*'Planungstool Heizlast'!$B$5</f>
        <v>38.161034802636898</v>
      </c>
      <c r="AB100" s="1">
        <f>IF('Planungstool Heizlast'!$B$4="EU13L",Leistungsdaten!K100,IF('Planungstool Heizlast'!$B$4="EU10L",Leistungsdaten!G100, IF('Planungstool Heizlast'!$B$4="EU35L",Leistungsdaten!W100,IF('Planungstool Heizlast'!$B$4="EU08L",Leistungsdaten!C100,IF('Planungstool Heizlast'!$B$4="EU15L",O100,IF('Planungstool Heizlast'!$B$4="EU20L",S100,""))))))*$B$274</f>
        <v>14.662310864005548</v>
      </c>
      <c r="AC100" s="1">
        <f t="shared" si="2"/>
        <v>23.49872393863135</v>
      </c>
    </row>
    <row r="101" spans="1:29" x14ac:dyDescent="0.25">
      <c r="A101">
        <v>7.1694088425373406E-2</v>
      </c>
      <c r="B101">
        <v>9.7003726411231508</v>
      </c>
      <c r="C101">
        <f>IF(A101&lt;'Planungstool Heizlast'!$B$8,'Planungstool Heizlast'!$B$21,IF(A101&gt;15,'Planungstool Heizlast'!$B$20,'Planungstool Heizlast'!$B$19/(15-'Planungstool Heizlast'!$B$8)*(15-Leistungsdaten!A101)+'Planungstool Heizlast'!$B$20))</f>
        <v>16.527925862956199</v>
      </c>
      <c r="E101">
        <v>1.1229864066929001</v>
      </c>
      <c r="F101">
        <v>11.3515677932121</v>
      </c>
      <c r="G101">
        <f>IF(E101&lt;'Planungstool Heizlast'!$B$8,'Planungstool Heizlast'!$B$21,IF(E101&gt;15,'Planungstool Heizlast'!$B$20,'Planungstool Heizlast'!$B$19/(15-'Planungstool Heizlast'!$B$8)*(15-Leistungsdaten!E101)+'Planungstool Heizlast'!$B$20))</f>
        <v>15.440425457727263</v>
      </c>
      <c r="I101">
        <v>3.2089645058061498</v>
      </c>
      <c r="J101">
        <v>15</v>
      </c>
      <c r="K101">
        <f>IF(I101&lt;'Planungstool Heizlast'!$B$8,'Planungstool Heizlast'!$B$21,IF(I101&gt;15,'Planungstool Heizlast'!$B$20,'Planungstool Heizlast'!$B$19/(15-'Planungstool Heizlast'!$B$8)*(15-Leistungsdaten!I101)+'Planungstool Heizlast'!$B$20))</f>
        <v>13.282603138790593</v>
      </c>
      <c r="M101">
        <v>3.5894082184117102</v>
      </c>
      <c r="N101">
        <v>18.966754484192801</v>
      </c>
      <c r="O101">
        <f>IF(M101&lt;'Planungstool Heizlast'!$B$8,'Planungstool Heizlast'!$B$21,IF(M101&gt;15,'Planungstool Heizlast'!$B$20,'Planungstool Heizlast'!$B$19/(15-'Planungstool Heizlast'!$B$8)*(15-Leistungsdaten!M101)+'Planungstool Heizlast'!$B$20))</f>
        <v>12.889056373123024</v>
      </c>
      <c r="Q101">
        <v>2.7279999423966501</v>
      </c>
      <c r="R101">
        <v>25.730321931546701</v>
      </c>
      <c r="S101">
        <f>IF(Q101&lt;'Planungstool Heizlast'!$B$8,'Planungstool Heizlast'!$B$21,IF(Q101&gt;15,'Planungstool Heizlast'!$B$20,'Planungstool Heizlast'!$B$19/(15-'Planungstool Heizlast'!$B$8)*(15-Leistungsdaten!Q101)+'Planungstool Heizlast'!$B$20))</f>
        <v>13.780132844391931</v>
      </c>
      <c r="U101">
        <v>2.1297645182182401</v>
      </c>
      <c r="V101">
        <v>38.623230871435901</v>
      </c>
      <c r="W101">
        <f>IF(U101&lt;'Planungstool Heizlast'!$B$8,'Planungstool Heizlast'!$B$21,IF(U101&gt;15,'Planungstool Heizlast'!$B$20,'Planungstool Heizlast'!$B$19/(15-'Planungstool Heizlast'!$B$8)*(15-Leistungsdaten!U101)+'Planungstool Heizlast'!$B$20))</f>
        <v>14.398972395401348</v>
      </c>
      <c r="Z101" s="1">
        <f>IF('Planungstool Heizlast'!$B$4="EU13L",Leistungsdaten!I101,IF('Planungstool Heizlast'!$B$4="EU10L",E101,IF('Planungstool Heizlast'!$B$4="EU08L",A101,IF('Planungstool Heizlast'!$B$4="EU15L",M101,IF('Planungstool Heizlast'!$B$4="EU20L",Q101,IF('Planungstool Heizlast'!$B$4="EU35L",U101,""))))))</f>
        <v>2.1297645182182401</v>
      </c>
      <c r="AA101" s="1">
        <f>IF(OR('Planungstool Heizlast'!$B$9="Fußbodenheizung 35°C",'Planungstool Heizlast'!$B$9="Niedertemperaturheizkörper 45°C"),IF('Planungstool Heizlast'!$B$4="EU13L",Leistungsdaten!J101, IF('Planungstool Heizlast'!$B$4="EU35L",Leistungsdaten!V101,IF('Planungstool Heizlast'!$B$4="EU10L",Leistungsdaten!F101,IF('Planungstool Heizlast'!$B$4="EU08L",Leistungsdaten!B101,IF('Planungstool Heizlast'!$B$4="EU15L",N101,IF('Planungstool Heizlast'!$B$4="EU20L",R101,"")))))),IF('Planungstool Heizlast'!$B$4="EU13L",Leistungsdaten!J101, IF('Planungstool Heizlast'!$B$4="EU35L",Leistungsdaten!V101,IF('Planungstool Heizlast'!$B$4="EU10L",Leistungsdaten!F101,IF('Planungstool Heizlast'!$B$4="EU08L",Leistungsdaten!B101,IF('Planungstool Heizlast'!$B$4="EU15L",N101,IF('Planungstool Heizlast'!$B$4="EU20L",R101,""))))))*0.9)*'Planungstool Heizlast'!$B$5</f>
        <v>38.623230871435901</v>
      </c>
      <c r="AB101" s="1">
        <f>IF('Planungstool Heizlast'!$B$4="EU13L",Leistungsdaten!K101,IF('Planungstool Heizlast'!$B$4="EU10L",Leistungsdaten!G101, IF('Planungstool Heizlast'!$B$4="EU35L",Leistungsdaten!W101,IF('Planungstool Heizlast'!$B$4="EU08L",Leistungsdaten!C101,IF('Planungstool Heizlast'!$B$4="EU15L",O101,IF('Planungstool Heizlast'!$B$4="EU20L",S101,""))))))*$B$274</f>
        <v>14.398972395401348</v>
      </c>
      <c r="AC101" s="1">
        <f t="shared" si="2"/>
        <v>24.224258476034553</v>
      </c>
    </row>
    <row r="102" spans="1:29" x14ac:dyDescent="0.25">
      <c r="A102">
        <v>0.30607267901535401</v>
      </c>
      <c r="B102">
        <v>9.8043436740534506</v>
      </c>
      <c r="C102">
        <f>IF(A102&lt;'Planungstool Heizlast'!$B$8,'Planungstool Heizlast'!$B$21,IF(A102&gt;15,'Planungstool Heizlast'!$B$20,'Planungstool Heizlast'!$B$19/(15-'Planungstool Heizlast'!$B$8)*(15-Leistungsdaten!A102)+'Planungstool Heizlast'!$B$20))</f>
        <v>16.28547492156282</v>
      </c>
      <c r="E102">
        <v>1.3613038763732599</v>
      </c>
      <c r="F102">
        <v>11.472645771598399</v>
      </c>
      <c r="G102">
        <f>IF(E102&lt;'Planungstool Heizlast'!$B$8,'Planungstool Heizlast'!$B$21,IF(E102&gt;15,'Planungstool Heizlast'!$B$20,'Planungstool Heizlast'!$B$19/(15-'Planungstool Heizlast'!$B$8)*(15-Leistungsdaten!E102)+'Planungstool Heizlast'!$B$20))</f>
        <v>15.193899976329641</v>
      </c>
      <c r="I102">
        <v>3.4527421610028002</v>
      </c>
      <c r="J102">
        <v>15</v>
      </c>
      <c r="K102">
        <f>IF(I102&lt;'Planungstool Heizlast'!$B$8,'Planungstool Heizlast'!$B$21,IF(I102&gt;15,'Planungstool Heizlast'!$B$20,'Planungstool Heizlast'!$B$19/(15-'Planungstool Heizlast'!$B$8)*(15-Leistungsdaten!I102)+'Planungstool Heizlast'!$B$20))</f>
        <v>13.030429414883812</v>
      </c>
      <c r="M102">
        <v>3.8537201698955998</v>
      </c>
      <c r="N102">
        <v>19</v>
      </c>
      <c r="O102">
        <f>IF(M102&lt;'Planungstool Heizlast'!$B$8,'Planungstool Heizlast'!$B$21,IF(M102&gt;15,'Planungstool Heizlast'!$B$20,'Planungstool Heizlast'!$B$19/(15-'Planungstool Heizlast'!$B$8)*(15-Leistungsdaten!M102)+'Planungstool Heizlast'!$B$20))</f>
        <v>12.615641120912997</v>
      </c>
      <c r="Q102">
        <v>2.9853979807453901</v>
      </c>
      <c r="R102">
        <v>26</v>
      </c>
      <c r="S102">
        <f>IF(Q102&lt;'Planungstool Heizlast'!$B$8,'Planungstool Heizlast'!$B$21,IF(Q102&gt;15,'Planungstool Heizlast'!$B$20,'Planungstool Heizlast'!$B$19/(15-'Planungstool Heizlast'!$B$8)*(15-Leistungsdaten!Q102)+'Planungstool Heizlast'!$B$20))</f>
        <v>13.513869630873277</v>
      </c>
      <c r="U102">
        <v>2.3846096285574099</v>
      </c>
      <c r="V102">
        <v>39.099104943074401</v>
      </c>
      <c r="W102">
        <f>IF(U102&lt;'Planungstool Heizlast'!$B$8,'Planungstool Heizlast'!$B$21,IF(U102&gt;15,'Planungstool Heizlast'!$B$20,'Planungstool Heizlast'!$B$19/(15-'Planungstool Heizlast'!$B$8)*(15-Leistungsdaten!U102)+'Planungstool Heizlast'!$B$20))</f>
        <v>14.135350036568573</v>
      </c>
      <c r="Z102" s="1">
        <f>IF('Planungstool Heizlast'!$B$4="EU13L",Leistungsdaten!I102,IF('Planungstool Heizlast'!$B$4="EU10L",E102,IF('Planungstool Heizlast'!$B$4="EU08L",A102,IF('Planungstool Heizlast'!$B$4="EU15L",M102,IF('Planungstool Heizlast'!$B$4="EU20L",Q102,IF('Planungstool Heizlast'!$B$4="EU35L",U102,""))))))</f>
        <v>2.3846096285574099</v>
      </c>
      <c r="AA102" s="1">
        <f>IF(OR('Planungstool Heizlast'!$B$9="Fußbodenheizung 35°C",'Planungstool Heizlast'!$B$9="Niedertemperaturheizkörper 45°C"),IF('Planungstool Heizlast'!$B$4="EU13L",Leistungsdaten!J102, IF('Planungstool Heizlast'!$B$4="EU35L",Leistungsdaten!V102,IF('Planungstool Heizlast'!$B$4="EU10L",Leistungsdaten!F102,IF('Planungstool Heizlast'!$B$4="EU08L",Leistungsdaten!B102,IF('Planungstool Heizlast'!$B$4="EU15L",N102,IF('Planungstool Heizlast'!$B$4="EU20L",R102,"")))))),IF('Planungstool Heizlast'!$B$4="EU13L",Leistungsdaten!J102, IF('Planungstool Heizlast'!$B$4="EU35L",Leistungsdaten!V102,IF('Planungstool Heizlast'!$B$4="EU10L",Leistungsdaten!F102,IF('Planungstool Heizlast'!$B$4="EU08L",Leistungsdaten!B102,IF('Planungstool Heizlast'!$B$4="EU15L",N102,IF('Planungstool Heizlast'!$B$4="EU20L",R102,""))))))*0.9)*'Planungstool Heizlast'!$B$5</f>
        <v>39.099104943074401</v>
      </c>
      <c r="AB102" s="1">
        <f>IF('Planungstool Heizlast'!$B$4="EU13L",Leistungsdaten!K102,IF('Planungstool Heizlast'!$B$4="EU10L",Leistungsdaten!G102, IF('Planungstool Heizlast'!$B$4="EU35L",Leistungsdaten!W102,IF('Planungstool Heizlast'!$B$4="EU08L",Leistungsdaten!C102,IF('Planungstool Heizlast'!$B$4="EU15L",O102,IF('Planungstool Heizlast'!$B$4="EU20L",S102,""))))))*$B$274</f>
        <v>14.135350036568573</v>
      </c>
      <c r="AC102" s="1">
        <f t="shared" si="2"/>
        <v>24.963754906505827</v>
      </c>
    </row>
    <row r="103" spans="1:29" x14ac:dyDescent="0.25">
      <c r="A103">
        <v>0.51058467600942703</v>
      </c>
      <c r="B103">
        <v>9.8480932222774893</v>
      </c>
      <c r="C103">
        <f>IF(A103&lt;'Planungstool Heizlast'!$B$8,'Planungstool Heizlast'!$B$21,IF(A103&gt;15,'Planungstool Heizlast'!$B$20,'Planungstool Heizlast'!$B$19/(15-'Planungstool Heizlast'!$B$8)*(15-Leistungsdaten!A103)+'Planungstool Heizlast'!$B$20))</f>
        <v>16.073919224122026</v>
      </c>
      <c r="E103">
        <v>1.5997193376609899</v>
      </c>
      <c r="F103">
        <v>11.5970172374466</v>
      </c>
      <c r="G103">
        <f>IF(E103&lt;'Planungstool Heizlast'!$B$8,'Planungstool Heizlast'!$B$21,IF(E103&gt;15,'Planungstool Heizlast'!$B$20,'Planungstool Heizlast'!$B$19/(15-'Planungstool Heizlast'!$B$8)*(15-Leistungsdaten!E103)+'Planungstool Heizlast'!$B$20))</f>
        <v>14.947273128346461</v>
      </c>
      <c r="I103">
        <v>3.6457114125804901</v>
      </c>
      <c r="J103">
        <v>15</v>
      </c>
      <c r="K103">
        <f>IF(I103&lt;'Planungstool Heizlast'!$B$8,'Planungstool Heizlast'!$B$21,IF(I103&gt;15,'Planungstool Heizlast'!$B$20,'Planungstool Heizlast'!$B$19/(15-'Planungstool Heizlast'!$B$8)*(15-Leistungsdaten!I103)+'Planungstool Heizlast'!$B$20))</f>
        <v>12.83081401235401</v>
      </c>
      <c r="M103">
        <v>4.1183691018328101</v>
      </c>
      <c r="N103">
        <v>19</v>
      </c>
      <c r="O103">
        <f>IF(M103&lt;'Planungstool Heizlast'!$B$8,'Planungstool Heizlast'!$B$21,IF(M103&gt;15,'Planungstool Heizlast'!$B$20,'Planungstool Heizlast'!$B$19/(15-'Planungstool Heizlast'!$B$8)*(15-Leistungsdaten!M103)+'Planungstool Heizlast'!$B$20))</f>
        <v>12.341877282136537</v>
      </c>
      <c r="Q103">
        <v>3.24308342088151</v>
      </c>
      <c r="R103">
        <v>26</v>
      </c>
      <c r="S103">
        <f>IF(Q103&lt;'Planungstool Heizlast'!$B$8,'Planungstool Heizlast'!$B$21,IF(Q103&gt;15,'Planungstool Heizlast'!$B$20,'Planungstool Heizlast'!$B$19/(15-'Planungstool Heizlast'!$B$8)*(15-Leistungsdaten!Q103)+'Planungstool Heizlast'!$B$20))</f>
        <v>13.247309117017876</v>
      </c>
      <c r="U103">
        <v>2.63972977055748</v>
      </c>
      <c r="V103">
        <v>39.589133002865502</v>
      </c>
      <c r="W103">
        <f>IF(U103&lt;'Planungstool Heizlast'!$B$8,'Planungstool Heizlast'!$B$21,IF(U103&gt;15,'Planungstool Heizlast'!$B$20,'Planungstool Heizlast'!$B$19/(15-'Planungstool Heizlast'!$B$8)*(15-Leistungsdaten!U103)+'Planungstool Heizlast'!$B$20))</f>
        <v>13.871443173571276</v>
      </c>
      <c r="Z103" s="1">
        <f>IF('Planungstool Heizlast'!$B$4="EU13L",Leistungsdaten!I103,IF('Planungstool Heizlast'!$B$4="EU10L",E103,IF('Planungstool Heizlast'!$B$4="EU08L",A103,IF('Planungstool Heizlast'!$B$4="EU15L",M103,IF('Planungstool Heizlast'!$B$4="EU20L",Q103,IF('Planungstool Heizlast'!$B$4="EU35L",U103,""))))))</f>
        <v>2.63972977055748</v>
      </c>
      <c r="AA103" s="1">
        <f>IF(OR('Planungstool Heizlast'!$B$9="Fußbodenheizung 35°C",'Planungstool Heizlast'!$B$9="Niedertemperaturheizkörper 45°C"),IF('Planungstool Heizlast'!$B$4="EU13L",Leistungsdaten!J103, IF('Planungstool Heizlast'!$B$4="EU35L",Leistungsdaten!V103,IF('Planungstool Heizlast'!$B$4="EU10L",Leistungsdaten!F103,IF('Planungstool Heizlast'!$B$4="EU08L",Leistungsdaten!B103,IF('Planungstool Heizlast'!$B$4="EU15L",N103,IF('Planungstool Heizlast'!$B$4="EU20L",R103,"")))))),IF('Planungstool Heizlast'!$B$4="EU13L",Leistungsdaten!J103, IF('Planungstool Heizlast'!$B$4="EU35L",Leistungsdaten!V103,IF('Planungstool Heizlast'!$B$4="EU10L",Leistungsdaten!F103,IF('Planungstool Heizlast'!$B$4="EU08L",Leistungsdaten!B103,IF('Planungstool Heizlast'!$B$4="EU15L",N103,IF('Planungstool Heizlast'!$B$4="EU20L",R103,""))))))*0.9)*'Planungstool Heizlast'!$B$5</f>
        <v>39.589133002865502</v>
      </c>
      <c r="AB103" s="1">
        <f>IF('Planungstool Heizlast'!$B$4="EU13L",Leistungsdaten!K103,IF('Planungstool Heizlast'!$B$4="EU10L",Leistungsdaten!G103, IF('Planungstool Heizlast'!$B$4="EU35L",Leistungsdaten!W103,IF('Planungstool Heizlast'!$B$4="EU08L",Leistungsdaten!C103,IF('Planungstool Heizlast'!$B$4="EU15L",O103,IF('Planungstool Heizlast'!$B$4="EU20L",S103,""))))))*$B$274</f>
        <v>13.871443173571276</v>
      </c>
      <c r="AC103" s="1">
        <f t="shared" si="2"/>
        <v>25.717689829294226</v>
      </c>
    </row>
    <row r="104" spans="1:29" x14ac:dyDescent="0.25">
      <c r="A104">
        <v>0.73013595822380895</v>
      </c>
      <c r="B104">
        <v>9.9246145041422391</v>
      </c>
      <c r="C104">
        <f>IF(A104&lt;'Planungstool Heizlast'!$B$8,'Planungstool Heizlast'!$B$21,IF(A104&gt;15,'Planungstool Heizlast'!$B$20,'Planungstool Heizlast'!$B$19/(15-'Planungstool Heizlast'!$B$8)*(15-Leistungsdaten!A104)+'Planungstool Heizlast'!$B$20))</f>
        <v>15.846806265882078</v>
      </c>
      <c r="E104">
        <v>1.83823284047604</v>
      </c>
      <c r="F104">
        <v>11.7247877962764</v>
      </c>
      <c r="G104">
        <f>IF(E104&lt;'Planungstool Heizlast'!$B$8,'Planungstool Heizlast'!$B$21,IF(E104&gt;15,'Planungstool Heizlast'!$B$20,'Planungstool Heizlast'!$B$19/(15-'Planungstool Heizlast'!$B$8)*(15-Leistungsdaten!E104)+'Planungstool Heizlast'!$B$20))</f>
        <v>14.700544862138457</v>
      </c>
      <c r="I104">
        <v>3.8638162719894402</v>
      </c>
      <c r="J104">
        <v>15</v>
      </c>
      <c r="K104">
        <f>IF(I104&lt;'Planungstool Heizlast'!$B$8,'Planungstool Heizlast'!$B$21,IF(I104&gt;15,'Planungstool Heizlast'!$B$20,'Planungstool Heizlast'!$B$19/(15-'Planungstool Heizlast'!$B$8)*(15-Leistungsdaten!I104)+'Planungstool Heizlast'!$B$20))</f>
        <v>12.605197293894095</v>
      </c>
      <c r="M104">
        <v>4.3833558933421903</v>
      </c>
      <c r="N104">
        <v>19</v>
      </c>
      <c r="O104">
        <f>IF(M104&lt;'Planungstool Heizlast'!$B$8,'Planungstool Heizlast'!$B$21,IF(M104&gt;15,'Planungstool Heizlast'!$B$20,'Planungstool Heizlast'!$B$19/(15-'Planungstool Heizlast'!$B$8)*(15-Leistungsdaten!M104)+'Planungstool Heizlast'!$B$20))</f>
        <v>12.067763947396623</v>
      </c>
      <c r="Q104">
        <v>3.5010567139028099</v>
      </c>
      <c r="R104">
        <v>26</v>
      </c>
      <c r="S104">
        <f>IF(Q104&lt;'Planungstool Heizlast'!$B$8,'Planungstool Heizlast'!$B$21,IF(Q104&gt;15,'Planungstool Heizlast'!$B$20,'Planungstool Heizlast'!$B$19/(15-'Planungstool Heizlast'!$B$8)*(15-Leistungsdaten!Q104)+'Planungstool Heizlast'!$B$20))</f>
        <v>12.980450836191444</v>
      </c>
      <c r="U104">
        <v>2.8951255377135601</v>
      </c>
      <c r="V104">
        <v>40</v>
      </c>
      <c r="W104">
        <f>IF(U104&lt;'Planungstool Heizlast'!$B$8,'Planungstool Heizlast'!$B$21,IF(U104&gt;15,'Planungstool Heizlast'!$B$20,'Planungstool Heizlast'!$B$19/(15-'Planungstool Heizlast'!$B$8)*(15-Leistungsdaten!U104)+'Planungstool Heizlast'!$B$20))</f>
        <v>13.60725119247348</v>
      </c>
      <c r="Z104" s="1">
        <f>IF('Planungstool Heizlast'!$B$4="EU13L",Leistungsdaten!I104,IF('Planungstool Heizlast'!$B$4="EU10L",E104,IF('Planungstool Heizlast'!$B$4="EU08L",A104,IF('Planungstool Heizlast'!$B$4="EU15L",M104,IF('Planungstool Heizlast'!$B$4="EU20L",Q104,IF('Planungstool Heizlast'!$B$4="EU35L",U104,""))))))</f>
        <v>2.8951255377135601</v>
      </c>
      <c r="AA104" s="1">
        <f>IF(OR('Planungstool Heizlast'!$B$9="Fußbodenheizung 35°C",'Planungstool Heizlast'!$B$9="Niedertemperaturheizkörper 45°C"),IF('Planungstool Heizlast'!$B$4="EU13L",Leistungsdaten!J104, IF('Planungstool Heizlast'!$B$4="EU35L",Leistungsdaten!V104,IF('Planungstool Heizlast'!$B$4="EU10L",Leistungsdaten!F104,IF('Planungstool Heizlast'!$B$4="EU08L",Leistungsdaten!B104,IF('Planungstool Heizlast'!$B$4="EU15L",N104,IF('Planungstool Heizlast'!$B$4="EU20L",R104,"")))))),IF('Planungstool Heizlast'!$B$4="EU13L",Leistungsdaten!J104, IF('Planungstool Heizlast'!$B$4="EU35L",Leistungsdaten!V104,IF('Planungstool Heizlast'!$B$4="EU10L",Leistungsdaten!F104,IF('Planungstool Heizlast'!$B$4="EU08L",Leistungsdaten!B104,IF('Planungstool Heizlast'!$B$4="EU15L",N104,IF('Planungstool Heizlast'!$B$4="EU20L",R104,""))))))*0.9)*'Planungstool Heizlast'!$B$5</f>
        <v>40</v>
      </c>
      <c r="AB104" s="1">
        <f>IF('Planungstool Heizlast'!$B$4="EU13L",Leistungsdaten!K104,IF('Planungstool Heizlast'!$B$4="EU10L",Leistungsdaten!G104, IF('Planungstool Heizlast'!$B$4="EU35L",Leistungsdaten!W104,IF('Planungstool Heizlast'!$B$4="EU08L",Leistungsdaten!C104,IF('Planungstool Heizlast'!$B$4="EU15L",O104,IF('Planungstool Heizlast'!$B$4="EU20L",S104,""))))))*$B$274</f>
        <v>13.60725119247348</v>
      </c>
      <c r="AC104" s="1">
        <f t="shared" si="2"/>
        <v>26.39274880752652</v>
      </c>
    </row>
    <row r="105" spans="1:29" x14ac:dyDescent="0.25">
      <c r="A105">
        <v>0.93390523278311199</v>
      </c>
      <c r="B105">
        <v>9.9708110952853399</v>
      </c>
      <c r="C105">
        <f>IF(A105&lt;'Planungstool Heizlast'!$B$8,'Planungstool Heizlast'!$B$21,IF(A105&gt;15,'Planungstool Heizlast'!$B$20,'Planungstool Heizlast'!$B$19/(15-'Planungstool Heizlast'!$B$8)*(15-Leistungsdaten!A105)+'Planungstool Heizlast'!$B$20))</f>
        <v>15.636018871352618</v>
      </c>
      <c r="E105">
        <v>2.07684442741721</v>
      </c>
      <c r="F105">
        <v>11.856066040634699</v>
      </c>
      <c r="G105">
        <f>IF(E105&lt;'Planungstool Heizlast'!$B$8,'Planungstool Heizlast'!$B$21,IF(E105&gt;15,'Planungstool Heizlast'!$B$20,'Planungstool Heizlast'!$B$19/(15-'Planungstool Heizlast'!$B$8)*(15-Leistungsdaten!E105)+'Planungstool Heizlast'!$B$20))</f>
        <v>14.453715133639664</v>
      </c>
      <c r="I105">
        <v>4.0561490877454203</v>
      </c>
      <c r="J105">
        <v>15</v>
      </c>
      <c r="K105">
        <f>IF(I105&lt;'Planungstool Heizlast'!$B$8,'Planungstool Heizlast'!$B$21,IF(I105&gt;15,'Planungstool Heizlast'!$B$20,'Planungstool Heizlast'!$B$19/(15-'Planungstool Heizlast'!$B$8)*(15-Leistungsdaten!I105)+'Planungstool Heizlast'!$B$20))</f>
        <v>12.406240246991919</v>
      </c>
      <c r="M105">
        <v>4.6486814235426497</v>
      </c>
      <c r="N105">
        <v>19</v>
      </c>
      <c r="O105">
        <f>IF(M105&lt;'Planungstool Heizlast'!$B$8,'Planungstool Heizlast'!$B$21,IF(M105&gt;15,'Planungstool Heizlast'!$B$20,'Planungstool Heizlast'!$B$19/(15-'Planungstool Heizlast'!$B$8)*(15-Leistungsdaten!M105)+'Planungstool Heizlast'!$B$20))</f>
        <v>11.79330020729617</v>
      </c>
      <c r="Q105">
        <v>3.7593183109071</v>
      </c>
      <c r="R105">
        <v>26</v>
      </c>
      <c r="S105">
        <f>IF(Q105&lt;'Planungstool Heizlast'!$B$8,'Planungstool Heizlast'!$B$21,IF(Q105&gt;15,'Planungstool Heizlast'!$B$20,'Planungstool Heizlast'!$B$19/(15-'Planungstool Heizlast'!$B$8)*(15-Leistungsdaten!Q105)+'Planungstool Heizlast'!$B$20))</f>
        <v>12.713294321759683</v>
      </c>
      <c r="U105">
        <v>3.15079752352072</v>
      </c>
      <c r="V105">
        <v>40</v>
      </c>
      <c r="W105">
        <f>IF(U105&lt;'Planungstool Heizlast'!$B$8,'Planungstool Heizlast'!$B$21,IF(U105&gt;15,'Planungstool Heizlast'!$B$20,'Planungstool Heizlast'!$B$19/(15-'Planungstool Heizlast'!$B$8)*(15-Leistungsdaten!U105)+'Planungstool Heizlast'!$B$20))</f>
        <v>13.342773479339257</v>
      </c>
      <c r="Z105" s="1">
        <f>IF('Planungstool Heizlast'!$B$4="EU13L",Leistungsdaten!I105,IF('Planungstool Heizlast'!$B$4="EU10L",E105,IF('Planungstool Heizlast'!$B$4="EU08L",A105,IF('Planungstool Heizlast'!$B$4="EU15L",M105,IF('Planungstool Heizlast'!$B$4="EU20L",Q105,IF('Planungstool Heizlast'!$B$4="EU35L",U105,""))))))</f>
        <v>3.15079752352072</v>
      </c>
      <c r="AA105" s="1">
        <f>IF(OR('Planungstool Heizlast'!$B$9="Fußbodenheizung 35°C",'Planungstool Heizlast'!$B$9="Niedertemperaturheizkörper 45°C"),IF('Planungstool Heizlast'!$B$4="EU13L",Leistungsdaten!J105, IF('Planungstool Heizlast'!$B$4="EU35L",Leistungsdaten!V105,IF('Planungstool Heizlast'!$B$4="EU10L",Leistungsdaten!F105,IF('Planungstool Heizlast'!$B$4="EU08L",Leistungsdaten!B105,IF('Planungstool Heizlast'!$B$4="EU15L",N105,IF('Planungstool Heizlast'!$B$4="EU20L",R105,"")))))),IF('Planungstool Heizlast'!$B$4="EU13L",Leistungsdaten!J105, IF('Planungstool Heizlast'!$B$4="EU35L",Leistungsdaten!V105,IF('Planungstool Heizlast'!$B$4="EU10L",Leistungsdaten!F105,IF('Planungstool Heizlast'!$B$4="EU08L",Leistungsdaten!B105,IF('Planungstool Heizlast'!$B$4="EU15L",N105,IF('Planungstool Heizlast'!$B$4="EU20L",R105,""))))))*0.9)*'Planungstool Heizlast'!$B$5</f>
        <v>40</v>
      </c>
      <c r="AB105" s="1">
        <f>IF('Planungstool Heizlast'!$B$4="EU13L",Leistungsdaten!K105,IF('Planungstool Heizlast'!$B$4="EU10L",Leistungsdaten!G105, IF('Planungstool Heizlast'!$B$4="EU35L",Leistungsdaten!W105,IF('Planungstool Heizlast'!$B$4="EU08L",Leistungsdaten!C105,IF('Planungstool Heizlast'!$B$4="EU15L",O105,IF('Planungstool Heizlast'!$B$4="EU20L",S105,""))))))*$B$274</f>
        <v>13.342773479339257</v>
      </c>
      <c r="AC105" s="1">
        <f t="shared" si="2"/>
        <v>26.657226520660743</v>
      </c>
    </row>
    <row r="106" spans="1:29" x14ac:dyDescent="0.25">
      <c r="A106">
        <v>1.15296879717589</v>
      </c>
      <c r="B106">
        <v>10.050698049504399</v>
      </c>
      <c r="C106">
        <f>IF(A106&lt;'Planungstool Heizlast'!$B$8,'Planungstool Heizlast'!$B$21,IF(A106&gt;15,'Planungstool Heizlast'!$B$20,'Planungstool Heizlast'!$B$19/(15-'Planungstool Heizlast'!$B$8)*(15-Leistungsdaten!A106)+'Planungstool Heizlast'!$B$20))</f>
        <v>15.409410428668824</v>
      </c>
      <c r="E106">
        <v>2.3155541337622099</v>
      </c>
      <c r="F106">
        <v>11.9909636282107</v>
      </c>
      <c r="G106">
        <f>IF(E106&lt;'Planungstool Heizlast'!$B$8,'Planungstool Heizlast'!$B$21,IF(E106&gt;15,'Planungstool Heizlast'!$B$20,'Planungstool Heizlast'!$B$19/(15-'Planungstool Heizlast'!$B$8)*(15-Leistungsdaten!E106)+'Planungstool Heizlast'!$B$20))</f>
        <v>14.206783906357352</v>
      </c>
      <c r="I106">
        <v>4.2737890905940299</v>
      </c>
      <c r="J106">
        <v>15</v>
      </c>
      <c r="K106">
        <f>IF(I106&lt;'Planungstool Heizlast'!$B$8,'Planungstool Heizlast'!$B$21,IF(I106&gt;15,'Planungstool Heizlast'!$B$20,'Planungstool Heizlast'!$B$19/(15-'Planungstool Heizlast'!$B$8)*(15-Leistungsdaten!I106)+'Planungstool Heizlast'!$B$20))</f>
        <v>12.181104395450713</v>
      </c>
      <c r="M106">
        <v>4.9143465715530601</v>
      </c>
      <c r="N106">
        <v>19</v>
      </c>
      <c r="O106">
        <f>IF(M106&lt;'Planungstool Heizlast'!$B$8,'Planungstool Heizlast'!$B$21,IF(M106&gt;15,'Planungstool Heizlast'!$B$20,'Planungstool Heizlast'!$B$19/(15-'Planungstool Heizlast'!$B$8)*(15-Leistungsdaten!M106)+'Planungstool Heizlast'!$B$20))</f>
        <v>11.51848515243813</v>
      </c>
      <c r="Q106">
        <v>4.01786866299219</v>
      </c>
      <c r="R106">
        <v>26</v>
      </c>
      <c r="S106">
        <f>IF(Q106&lt;'Planungstool Heizlast'!$B$8,'Planungstool Heizlast'!$B$21,IF(Q106&gt;15,'Planungstool Heizlast'!$B$20,'Planungstool Heizlast'!$B$19/(15-'Planungstool Heizlast'!$B$8)*(15-Leistungsdaten!Q106)+'Planungstool Heizlast'!$B$20))</f>
        <v>12.4458391070883</v>
      </c>
      <c r="U106">
        <v>3.4067463214740799</v>
      </c>
      <c r="V106">
        <v>40</v>
      </c>
      <c r="W106">
        <f>IF(U106&lt;'Planungstool Heizlast'!$B$8,'Planungstool Heizlast'!$B$21,IF(U106&gt;15,'Planungstool Heizlast'!$B$20,'Planungstool Heizlast'!$B$19/(15-'Planungstool Heizlast'!$B$8)*(15-Leistungsdaten!U106)+'Planungstool Heizlast'!$B$20))</f>
        <v>13.078009420232618</v>
      </c>
      <c r="Z106" s="1">
        <f>IF('Planungstool Heizlast'!$B$4="EU13L",Leistungsdaten!I106,IF('Planungstool Heizlast'!$B$4="EU10L",E106,IF('Planungstool Heizlast'!$B$4="EU08L",A106,IF('Planungstool Heizlast'!$B$4="EU15L",M106,IF('Planungstool Heizlast'!$B$4="EU20L",Q106,IF('Planungstool Heizlast'!$B$4="EU35L",U106,""))))))</f>
        <v>3.4067463214740799</v>
      </c>
      <c r="AA106" s="1">
        <f>IF(OR('Planungstool Heizlast'!$B$9="Fußbodenheizung 35°C",'Planungstool Heizlast'!$B$9="Niedertemperaturheizkörper 45°C"),IF('Planungstool Heizlast'!$B$4="EU13L",Leistungsdaten!J106, IF('Planungstool Heizlast'!$B$4="EU35L",Leistungsdaten!V106,IF('Planungstool Heizlast'!$B$4="EU10L",Leistungsdaten!F106,IF('Planungstool Heizlast'!$B$4="EU08L",Leistungsdaten!B106,IF('Planungstool Heizlast'!$B$4="EU15L",N106,IF('Planungstool Heizlast'!$B$4="EU20L",R106,"")))))),IF('Planungstool Heizlast'!$B$4="EU13L",Leistungsdaten!J106, IF('Planungstool Heizlast'!$B$4="EU35L",Leistungsdaten!V106,IF('Planungstool Heizlast'!$B$4="EU10L",Leistungsdaten!F106,IF('Planungstool Heizlast'!$B$4="EU08L",Leistungsdaten!B106,IF('Planungstool Heizlast'!$B$4="EU15L",N106,IF('Planungstool Heizlast'!$B$4="EU20L",R106,""))))))*0.9)*'Planungstool Heizlast'!$B$5</f>
        <v>40</v>
      </c>
      <c r="AB106" s="1">
        <f>IF('Planungstool Heizlast'!$B$4="EU13L",Leistungsdaten!K106,IF('Planungstool Heizlast'!$B$4="EU10L",Leistungsdaten!G106, IF('Planungstool Heizlast'!$B$4="EU35L",Leistungsdaten!W106,IF('Planungstool Heizlast'!$B$4="EU08L",Leistungsdaten!C106,IF('Planungstool Heizlast'!$B$4="EU15L",O106,IF('Planungstool Heizlast'!$B$4="EU20L",S106,""))))))*$B$274</f>
        <v>13.078009420232618</v>
      </c>
      <c r="AC106" s="1">
        <f t="shared" si="2"/>
        <v>26.921990579767382</v>
      </c>
    </row>
    <row r="107" spans="1:29" x14ac:dyDescent="0.25">
      <c r="A107">
        <v>1.37185063095899</v>
      </c>
      <c r="B107">
        <v>10.1325589163408</v>
      </c>
      <c r="C107">
        <f>IF(A107&lt;'Planungstool Heizlast'!$B$8,'Planungstool Heizlast'!$B$21,IF(A107&gt;15,'Planungstool Heizlast'!$B$20,'Planungstool Heizlast'!$B$19/(15-'Planungstool Heizlast'!$B$8)*(15-Leistungsdaten!A107)+'Planungstool Heizlast'!$B$20))</f>
        <v>15.182989975669946</v>
      </c>
      <c r="E107">
        <v>2.55436198746759</v>
      </c>
      <c r="F107">
        <v>12.1295953618603</v>
      </c>
      <c r="G107">
        <f>IF(E107&lt;'Planungstool Heizlast'!$B$8,'Planungstool Heizlast'!$B$21,IF(E107&gt;15,'Planungstool Heizlast'!$B$20,'Planungstool Heizlast'!$B$19/(15-'Planungstool Heizlast'!$B$8)*(15-Leistungsdaten!E107)+'Planungstool Heizlast'!$B$20))</f>
        <v>13.959751151372105</v>
      </c>
      <c r="I107">
        <v>4.4912428523342998</v>
      </c>
      <c r="J107">
        <v>15</v>
      </c>
      <c r="K107">
        <f>IF(I107&lt;'Planungstool Heizlast'!$B$8,'Planungstool Heizlast'!$B$21,IF(I107&gt;15,'Planungstool Heizlast'!$B$20,'Planungstool Heizlast'!$B$19/(15-'Planungstool Heizlast'!$B$8)*(15-Leistungsdaten!I107)+'Planungstool Heizlast'!$B$20))</f>
        <v>11.956161199441436</v>
      </c>
      <c r="M107">
        <v>5.1803522164922997</v>
      </c>
      <c r="N107">
        <v>19</v>
      </c>
      <c r="O107">
        <f>IF(M107&lt;'Planungstool Heizlast'!$B$8,'Planungstool Heizlast'!$B$21,IF(M107&gt;15,'Planungstool Heizlast'!$B$20,'Planungstool Heizlast'!$B$19/(15-'Planungstool Heizlast'!$B$8)*(15-Leistungsdaten!M107)+'Planungstool Heizlast'!$B$20))</f>
        <v>11.243317873425452</v>
      </c>
      <c r="Q107">
        <v>4.2767082212558796</v>
      </c>
      <c r="R107">
        <v>26</v>
      </c>
      <c r="S107">
        <f>IF(Q107&lt;'Planungstool Heizlast'!$B$8,'Planungstool Heizlast'!$B$21,IF(Q107&gt;15,'Planungstool Heizlast'!$B$20,'Planungstool Heizlast'!$B$19/(15-'Planungstool Heizlast'!$B$8)*(15-Leistungsdaten!Q107)+'Planungstool Heizlast'!$B$20))</f>
        <v>12.178084725543004</v>
      </c>
      <c r="U107">
        <v>3.6629725250687399</v>
      </c>
      <c r="V107">
        <v>40</v>
      </c>
      <c r="W107">
        <f>IF(U107&lt;'Planungstool Heizlast'!$B$8,'Planungstool Heizlast'!$B$21,IF(U107&gt;15,'Planungstool Heizlast'!$B$20,'Planungstool Heizlast'!$B$19/(15-'Planungstool Heizlast'!$B$8)*(15-Leistungsdaten!U107)+'Planungstool Heizlast'!$B$20))</f>
        <v>12.812958401217603</v>
      </c>
      <c r="Z107" s="1">
        <f>IF('Planungstool Heizlast'!$B$4="EU13L",Leistungsdaten!I107,IF('Planungstool Heizlast'!$B$4="EU10L",E107,IF('Planungstool Heizlast'!$B$4="EU08L",A107,IF('Planungstool Heizlast'!$B$4="EU15L",M107,IF('Planungstool Heizlast'!$B$4="EU20L",Q107,IF('Planungstool Heizlast'!$B$4="EU35L",U107,""))))))</f>
        <v>3.6629725250687399</v>
      </c>
      <c r="AA107" s="1">
        <f>IF(OR('Planungstool Heizlast'!$B$9="Fußbodenheizung 35°C",'Planungstool Heizlast'!$B$9="Niedertemperaturheizkörper 45°C"),IF('Planungstool Heizlast'!$B$4="EU13L",Leistungsdaten!J107, IF('Planungstool Heizlast'!$B$4="EU35L",Leistungsdaten!V107,IF('Planungstool Heizlast'!$B$4="EU10L",Leistungsdaten!F107,IF('Planungstool Heizlast'!$B$4="EU08L",Leistungsdaten!B107,IF('Planungstool Heizlast'!$B$4="EU15L",N107,IF('Planungstool Heizlast'!$B$4="EU20L",R107,"")))))),IF('Planungstool Heizlast'!$B$4="EU13L",Leistungsdaten!J107, IF('Planungstool Heizlast'!$B$4="EU35L",Leistungsdaten!V107,IF('Planungstool Heizlast'!$B$4="EU10L",Leistungsdaten!F107,IF('Planungstool Heizlast'!$B$4="EU08L",Leistungsdaten!B107,IF('Planungstool Heizlast'!$B$4="EU15L",N107,IF('Planungstool Heizlast'!$B$4="EU20L",R107,""))))))*0.9)*'Planungstool Heizlast'!$B$5</f>
        <v>40</v>
      </c>
      <c r="AB107" s="1">
        <f>IF('Planungstool Heizlast'!$B$4="EU13L",Leistungsdaten!K107,IF('Planungstool Heizlast'!$B$4="EU10L",Leistungsdaten!G107, IF('Planungstool Heizlast'!$B$4="EU35L",Leistungsdaten!W107,IF('Planungstool Heizlast'!$B$4="EU08L",Leistungsdaten!C107,IF('Planungstool Heizlast'!$B$4="EU15L",O107,IF('Planungstool Heizlast'!$B$4="EU20L",S107,""))))))*$B$274</f>
        <v>12.812958401217603</v>
      </c>
      <c r="AC107" s="1">
        <f t="shared" si="2"/>
        <v>27.187041598782397</v>
      </c>
    </row>
    <row r="108" spans="1:29" x14ac:dyDescent="0.25">
      <c r="A108">
        <v>1.57455909675985</v>
      </c>
      <c r="B108">
        <v>10.182859544579101</v>
      </c>
      <c r="C108">
        <f>IF(A108&lt;'Planungstool Heizlast'!$B$8,'Planungstool Heizlast'!$B$21,IF(A108&gt;15,'Planungstool Heizlast'!$B$20,'Planungstool Heizlast'!$B$19/(15-'Planungstool Heizlast'!$B$8)*(15-Leistungsdaten!A108)+'Planungstool Heizlast'!$B$20))</f>
        <v>14.973299925746387</v>
      </c>
      <c r="E108">
        <v>2.79326800916881</v>
      </c>
      <c r="F108">
        <v>12.272079271583699</v>
      </c>
      <c r="G108">
        <f>IF(E108&lt;'Planungstool Heizlast'!$B$8,'Planungstool Heizlast'!$B$21,IF(E108&gt;15,'Planungstool Heizlast'!$B$20,'Planungstool Heizlast'!$B$19/(15-'Planungstool Heizlast'!$B$8)*(15-Leistungsdaten!E108)+'Planungstool Heizlast'!$B$20))</f>
        <v>13.712616847337751</v>
      </c>
      <c r="I108">
        <v>4.6826383981214503</v>
      </c>
      <c r="J108">
        <v>15</v>
      </c>
      <c r="K108">
        <f>IF(I108&lt;'Planungstool Heizlast'!$B$8,'Planungstool Heizlast'!$B$21,IF(I108&gt;15,'Planungstool Heizlast'!$B$20,'Planungstool Heizlast'!$B$19/(15-'Planungstool Heizlast'!$B$8)*(15-Leistungsdaten!I108)+'Planungstool Heizlast'!$B$20))</f>
        <v>11.75817370349402</v>
      </c>
      <c r="M108">
        <v>5.4466992374792396</v>
      </c>
      <c r="N108">
        <v>19</v>
      </c>
      <c r="O108">
        <f>IF(M108&lt;'Planungstool Heizlast'!$B$8,'Planungstool Heizlast'!$B$21,IF(M108&gt;15,'Planungstool Heizlast'!$B$20,'Planungstool Heizlast'!$B$19/(15-'Planungstool Heizlast'!$B$8)*(15-Leistungsdaten!M108)+'Planungstool Heizlast'!$B$20))</f>
        <v>10.967797460861085</v>
      </c>
      <c r="Q108">
        <v>4.5358374367960002</v>
      </c>
      <c r="R108">
        <v>26</v>
      </c>
      <c r="S108">
        <f>IF(Q108&lt;'Planungstool Heizlast'!$B$8,'Planungstool Heizlast'!$B$21,IF(Q108&gt;15,'Planungstool Heizlast'!$B$20,'Planungstool Heizlast'!$B$19/(15-'Planungstool Heizlast'!$B$8)*(15-Leistungsdaten!Q108)+'Planungstool Heizlast'!$B$20))</f>
        <v>11.91003071048948</v>
      </c>
      <c r="U108">
        <v>3.9194767277997902</v>
      </c>
      <c r="V108">
        <v>40</v>
      </c>
      <c r="W108">
        <f>IF(U108&lt;'Planungstool Heizlast'!$B$8,'Planungstool Heizlast'!$B$21,IF(U108&gt;15,'Planungstool Heizlast'!$B$20,'Planungstool Heizlast'!$B$19/(15-'Planungstool Heizlast'!$B$8)*(15-Leistungsdaten!U108)+'Planungstool Heizlast'!$B$20))</f>
        <v>12.547619808358261</v>
      </c>
      <c r="Z108" s="1">
        <f>IF('Planungstool Heizlast'!$B$4="EU13L",Leistungsdaten!I108,IF('Planungstool Heizlast'!$B$4="EU10L",E108,IF('Planungstool Heizlast'!$B$4="EU08L",A108,IF('Planungstool Heizlast'!$B$4="EU15L",M108,IF('Planungstool Heizlast'!$B$4="EU20L",Q108,IF('Planungstool Heizlast'!$B$4="EU35L",U108,""))))))</f>
        <v>3.9194767277997902</v>
      </c>
      <c r="AA108" s="1">
        <f>IF(OR('Planungstool Heizlast'!$B$9="Fußbodenheizung 35°C",'Planungstool Heizlast'!$B$9="Niedertemperaturheizkörper 45°C"),IF('Planungstool Heizlast'!$B$4="EU13L",Leistungsdaten!J108, IF('Planungstool Heizlast'!$B$4="EU35L",Leistungsdaten!V108,IF('Planungstool Heizlast'!$B$4="EU10L",Leistungsdaten!F108,IF('Planungstool Heizlast'!$B$4="EU08L",Leistungsdaten!B108,IF('Planungstool Heizlast'!$B$4="EU15L",N108,IF('Planungstool Heizlast'!$B$4="EU20L",R108,"")))))),IF('Planungstool Heizlast'!$B$4="EU13L",Leistungsdaten!J108, IF('Planungstool Heizlast'!$B$4="EU35L",Leistungsdaten!V108,IF('Planungstool Heizlast'!$B$4="EU10L",Leistungsdaten!F108,IF('Planungstool Heizlast'!$B$4="EU08L",Leistungsdaten!B108,IF('Planungstool Heizlast'!$B$4="EU15L",N108,IF('Planungstool Heizlast'!$B$4="EU20L",R108,""))))))*0.9)*'Planungstool Heizlast'!$B$5</f>
        <v>40</v>
      </c>
      <c r="AB108" s="1">
        <f>IF('Planungstool Heizlast'!$B$4="EU13L",Leistungsdaten!K108,IF('Planungstool Heizlast'!$B$4="EU10L",Leistungsdaten!G108, IF('Planungstool Heizlast'!$B$4="EU35L",Leistungsdaten!W108,IF('Planungstool Heizlast'!$B$4="EU08L",Leistungsdaten!C108,IF('Planungstool Heizlast'!$B$4="EU15L",O108,IF('Planungstool Heizlast'!$B$4="EU20L",S108,""))))))*$B$274</f>
        <v>12.547619808358261</v>
      </c>
      <c r="AC108" s="1">
        <f t="shared" si="2"/>
        <v>27.452380191641737</v>
      </c>
    </row>
    <row r="109" spans="1:29" x14ac:dyDescent="0.25">
      <c r="A109">
        <v>1.79294344496272</v>
      </c>
      <c r="B109">
        <v>10.2683300865096</v>
      </c>
      <c r="C109">
        <f>IF(A109&lt;'Planungstool Heizlast'!$B$8,'Planungstool Heizlast'!$B$21,IF(A109&gt;15,'Planungstool Heizlast'!$B$20,'Planungstool Heizlast'!$B$19/(15-'Planungstool Heizlast'!$B$8)*(15-Leistungsdaten!A109)+'Planungstool Heizlast'!$B$20))</f>
        <v>14.747394092478572</v>
      </c>
      <c r="E109">
        <v>3.0322722121801702</v>
      </c>
      <c r="F109">
        <v>12.4185366984991</v>
      </c>
      <c r="G109">
        <f>IF(E109&lt;'Planungstool Heizlast'!$B$8,'Planungstool Heizlast'!$B$21,IF(E109&gt;15,'Planungstool Heizlast'!$B$20,'Planungstool Heizlast'!$B$19/(15-'Planungstool Heizlast'!$B$8)*(15-Leistungsdaten!E109)+'Planungstool Heizlast'!$B$20))</f>
        <v>13.465380980481418</v>
      </c>
      <c r="I109">
        <v>4.8996132056392696</v>
      </c>
      <c r="J109">
        <v>15</v>
      </c>
      <c r="K109">
        <f>IF(I109&lt;'Planungstool Heizlast'!$B$8,'Planungstool Heizlast'!$B$21,IF(I109&gt;15,'Planungstool Heizlast'!$B$20,'Planungstool Heizlast'!$B$19/(15-'Planungstool Heizlast'!$B$8)*(15-Leistungsdaten!I109)+'Planungstool Heizlast'!$B$20))</f>
        <v>11.533725957610223</v>
      </c>
      <c r="M109">
        <v>5.71338851363278</v>
      </c>
      <c r="N109">
        <v>19</v>
      </c>
      <c r="O109">
        <f>IF(M109&lt;'Planungstool Heizlast'!$B$8,'Planungstool Heizlast'!$B$21,IF(M109&gt;15,'Planungstool Heizlast'!$B$20,'Planungstool Heizlast'!$B$19/(15-'Planungstool Heizlast'!$B$8)*(15-Leistungsdaten!M109)+'Planungstool Heizlast'!$B$20))</f>
        <v>10.691923005347959</v>
      </c>
      <c r="Q109">
        <v>4.7952567607103402</v>
      </c>
      <c r="R109">
        <v>26</v>
      </c>
      <c r="S109">
        <f>IF(Q109&lt;'Planungstool Heizlast'!$B$8,'Planungstool Heizlast'!$B$21,IF(Q109&gt;15,'Planungstool Heizlast'!$B$20,'Planungstool Heizlast'!$B$19/(15-'Planungstool Heizlast'!$B$8)*(15-Leistungsdaten!Q109)+'Planungstool Heizlast'!$B$20))</f>
        <v>11.641676595293454</v>
      </c>
      <c r="U109">
        <v>4.1762595231623303</v>
      </c>
      <c r="V109">
        <v>40</v>
      </c>
      <c r="W109">
        <f>IF(U109&lt;'Planungstool Heizlast'!$B$8,'Planungstool Heizlast'!$B$21,IF(U109&gt;15,'Planungstool Heizlast'!$B$20,'Planungstool Heizlast'!$B$19/(15-'Planungstool Heizlast'!$B$8)*(15-Leistungsdaten!U109)+'Planungstool Heizlast'!$B$20))</f>
        <v>12.281993027718627</v>
      </c>
      <c r="Z109" s="1">
        <f>IF('Planungstool Heizlast'!$B$4="EU13L",Leistungsdaten!I109,IF('Planungstool Heizlast'!$B$4="EU10L",E109,IF('Planungstool Heizlast'!$B$4="EU08L",A109,IF('Planungstool Heizlast'!$B$4="EU15L",M109,IF('Planungstool Heizlast'!$B$4="EU20L",Q109,IF('Planungstool Heizlast'!$B$4="EU35L",U109,""))))))</f>
        <v>4.1762595231623303</v>
      </c>
      <c r="AA109" s="1">
        <f>IF(OR('Planungstool Heizlast'!$B$9="Fußbodenheizung 35°C",'Planungstool Heizlast'!$B$9="Niedertemperaturheizkörper 45°C"),IF('Planungstool Heizlast'!$B$4="EU13L",Leistungsdaten!J109, IF('Planungstool Heizlast'!$B$4="EU35L",Leistungsdaten!V109,IF('Planungstool Heizlast'!$B$4="EU10L",Leistungsdaten!F109,IF('Planungstool Heizlast'!$B$4="EU08L",Leistungsdaten!B109,IF('Planungstool Heizlast'!$B$4="EU15L",N109,IF('Planungstool Heizlast'!$B$4="EU20L",R109,"")))))),IF('Planungstool Heizlast'!$B$4="EU13L",Leistungsdaten!J109, IF('Planungstool Heizlast'!$B$4="EU35L",Leistungsdaten!V109,IF('Planungstool Heizlast'!$B$4="EU10L",Leistungsdaten!F109,IF('Planungstool Heizlast'!$B$4="EU08L",Leistungsdaten!B109,IF('Planungstool Heizlast'!$B$4="EU15L",N109,IF('Planungstool Heizlast'!$B$4="EU20L",R109,""))))))*0.9)*'Planungstool Heizlast'!$B$5</f>
        <v>40</v>
      </c>
      <c r="AB109" s="1">
        <f>IF('Planungstool Heizlast'!$B$4="EU13L",Leistungsdaten!K109,IF('Planungstool Heizlast'!$B$4="EU10L",Leistungsdaten!G109, IF('Planungstool Heizlast'!$B$4="EU35L",Leistungsdaten!W109,IF('Planungstool Heizlast'!$B$4="EU08L",Leistungsdaten!C109,IF('Planungstool Heizlast'!$B$4="EU15L",O109,IF('Planungstool Heizlast'!$B$4="EU20L",S109,""))))))*$B$274</f>
        <v>12.281993027718627</v>
      </c>
      <c r="AC109" s="1">
        <f t="shared" si="2"/>
        <v>27.718006972281373</v>
      </c>
    </row>
    <row r="110" spans="1:29" x14ac:dyDescent="0.25">
      <c r="A110">
        <v>1.99489519821474</v>
      </c>
      <c r="B110">
        <v>10.3213675436527</v>
      </c>
      <c r="C110">
        <f>IF(A110&lt;'Planungstool Heizlast'!$B$8,'Planungstool Heizlast'!$B$21,IF(A110&gt;15,'Planungstool Heizlast'!$B$20,'Planungstool Heizlast'!$B$19/(15-'Planungstool Heizlast'!$B$8)*(15-Leistungsdaten!A110)+'Planungstool Heizlast'!$B$20))</f>
        <v>14.538486817420964</v>
      </c>
      <c r="E110">
        <v>3.27137460249486</v>
      </c>
      <c r="F110">
        <v>12.5690923808619</v>
      </c>
      <c r="G110">
        <f>IF(E110&lt;'Planungstool Heizlast'!$B$8,'Planungstool Heizlast'!$B$21,IF(E110&gt;15,'Planungstool Heizlast'!$B$20,'Planungstool Heizlast'!$B$19/(15-'Planungstool Heizlast'!$B$8)*(15-Leistungsdaten!E110)+'Planungstool Heizlast'!$B$20))</f>
        <v>13.218043544603512</v>
      </c>
      <c r="I110">
        <v>5.09034253351102</v>
      </c>
      <c r="J110">
        <v>15</v>
      </c>
      <c r="K110">
        <f>IF(I110&lt;'Planungstool Heizlast'!$B$8,'Planungstool Heizlast'!$B$21,IF(I110&gt;15,'Planungstool Heizlast'!$B$20,'Planungstool Heizlast'!$B$19/(15-'Planungstool Heizlast'!$B$8)*(15-Leistungsdaten!I110)+'Planungstool Heizlast'!$B$20))</f>
        <v>11.336427625124179</v>
      </c>
      <c r="M110">
        <v>5.9804209240717903</v>
      </c>
      <c r="N110">
        <v>19</v>
      </c>
      <c r="O110">
        <f>IF(M110&lt;'Planungstool Heizlast'!$B$8,'Planungstool Heizlast'!$B$21,IF(M110&gt;15,'Planungstool Heizlast'!$B$20,'Planungstool Heizlast'!$B$19/(15-'Planungstool Heizlast'!$B$8)*(15-Leistungsdaten!M110)+'Planungstool Heizlast'!$B$20))</f>
        <v>10.415693597489026</v>
      </c>
      <c r="Q110">
        <v>5.0549666440966998</v>
      </c>
      <c r="R110">
        <v>26</v>
      </c>
      <c r="S110">
        <f>IF(Q110&lt;'Planungstool Heizlast'!$B$8,'Planungstool Heizlast'!$B$21,IF(Q110&gt;15,'Planungstool Heizlast'!$B$20,'Planungstool Heizlast'!$B$19/(15-'Planungstool Heizlast'!$B$8)*(15-Leistungsdaten!Q110)+'Planungstool Heizlast'!$B$20))</f>
        <v>11.37302191332064</v>
      </c>
      <c r="U110">
        <v>4.4333215046514498</v>
      </c>
      <c r="V110">
        <v>40</v>
      </c>
      <c r="W110">
        <f>IF(U110&lt;'Planungstool Heizlast'!$B$8,'Planungstool Heizlast'!$B$21,IF(U110&gt;15,'Planungstool Heizlast'!$B$20,'Planungstool Heizlast'!$B$19/(15-'Planungstool Heizlast'!$B$8)*(15-Leistungsdaten!U110)+'Planungstool Heizlast'!$B$20))</f>
        <v>12.01607744536275</v>
      </c>
      <c r="Z110" s="1">
        <f>IF('Planungstool Heizlast'!$B$4="EU13L",Leistungsdaten!I110,IF('Planungstool Heizlast'!$B$4="EU10L",E110,IF('Planungstool Heizlast'!$B$4="EU08L",A110,IF('Planungstool Heizlast'!$B$4="EU15L",M110,IF('Planungstool Heizlast'!$B$4="EU20L",Q110,IF('Planungstool Heizlast'!$B$4="EU35L",U110,""))))))</f>
        <v>4.4333215046514498</v>
      </c>
      <c r="AA110" s="1">
        <f>IF(OR('Planungstool Heizlast'!$B$9="Fußbodenheizung 35°C",'Planungstool Heizlast'!$B$9="Niedertemperaturheizkörper 45°C"),IF('Planungstool Heizlast'!$B$4="EU13L",Leistungsdaten!J110, IF('Planungstool Heizlast'!$B$4="EU35L",Leistungsdaten!V110,IF('Planungstool Heizlast'!$B$4="EU10L",Leistungsdaten!F110,IF('Planungstool Heizlast'!$B$4="EU08L",Leistungsdaten!B110,IF('Planungstool Heizlast'!$B$4="EU15L",N110,IF('Planungstool Heizlast'!$B$4="EU20L",R110,"")))))),IF('Planungstool Heizlast'!$B$4="EU13L",Leistungsdaten!J110, IF('Planungstool Heizlast'!$B$4="EU35L",Leistungsdaten!V110,IF('Planungstool Heizlast'!$B$4="EU10L",Leistungsdaten!F110,IF('Planungstool Heizlast'!$B$4="EU08L",Leistungsdaten!B110,IF('Planungstool Heizlast'!$B$4="EU15L",N110,IF('Planungstool Heizlast'!$B$4="EU20L",R110,""))))))*0.9)*'Planungstool Heizlast'!$B$5</f>
        <v>40</v>
      </c>
      <c r="AB110" s="1">
        <f>IF('Planungstool Heizlast'!$B$4="EU13L",Leistungsdaten!K110,IF('Planungstool Heizlast'!$B$4="EU10L",Leistungsdaten!G110, IF('Planungstool Heizlast'!$B$4="EU35L",Leistungsdaten!W110,IF('Planungstool Heizlast'!$B$4="EU08L",Leistungsdaten!C110,IF('Planungstool Heizlast'!$B$4="EU15L",O110,IF('Planungstool Heizlast'!$B$4="EU20L",S110,""))))))*$B$274</f>
        <v>12.01607744536275</v>
      </c>
      <c r="AC110" s="1">
        <f t="shared" si="2"/>
        <v>27.98392255463725</v>
      </c>
    </row>
    <row r="111" spans="1:29" x14ac:dyDescent="0.25">
      <c r="A111">
        <v>2.21277589514002</v>
      </c>
      <c r="B111">
        <v>10.4106065336625</v>
      </c>
      <c r="C111">
        <f>IF(A111&lt;'Planungstool Heizlast'!$B$8,'Planungstool Heizlast'!$B$21,IF(A111&gt;15,'Planungstool Heizlast'!$B$20,'Planungstool Heizlast'!$B$19/(15-'Planungstool Heizlast'!$B$8)*(15-Leistungsdaten!A111)+'Planungstool Heizlast'!$B$20))</f>
        <v>14.313101981937454</v>
      </c>
      <c r="E111">
        <v>3.51057517878494</v>
      </c>
      <c r="F111">
        <v>12.723874542172</v>
      </c>
      <c r="G111">
        <f>IF(E111&lt;'Planungstool Heizlast'!$B$8,'Planungstool Heizlast'!$B$21,IF(E111&gt;15,'Planungstool Heizlast'!$B$20,'Planungstool Heizlast'!$B$19/(15-'Planungstool Heizlast'!$B$8)*(15-Leistungsdaten!E111)+'Planungstool Heizlast'!$B$20))</f>
        <v>12.9706045410777</v>
      </c>
      <c r="I111">
        <v>5.30682896393383</v>
      </c>
      <c r="J111">
        <v>15</v>
      </c>
      <c r="K111">
        <f>IF(I111&lt;'Planungstool Heizlast'!$B$8,'Planungstool Heizlast'!$B$21,IF(I111&gt;15,'Planungstool Heizlast'!$B$20,'Planungstool Heizlast'!$B$19/(15-'Planungstool Heizlast'!$B$8)*(15-Leistungsdaten!I111)+'Planungstool Heizlast'!$B$20))</f>
        <v>11.112485076776307</v>
      </c>
      <c r="M111">
        <v>6.2477973479151503</v>
      </c>
      <c r="N111">
        <v>19</v>
      </c>
      <c r="O111">
        <f>IF(M111&lt;'Planungstool Heizlast'!$B$8,'Planungstool Heizlast'!$B$21,IF(M111&gt;15,'Planungstool Heizlast'!$B$20,'Planungstool Heizlast'!$B$19/(15-'Planungstool Heizlast'!$B$8)*(15-Leistungsdaten!M111)+'Planungstool Heizlast'!$B$20))</f>
        <v>10.139108327887236</v>
      </c>
      <c r="Q111">
        <v>5.31496753805291</v>
      </c>
      <c r="R111">
        <v>26</v>
      </c>
      <c r="S111">
        <f>IF(Q111&lt;'Planungstool Heizlast'!$B$8,'Planungstool Heizlast'!$B$21,IF(Q111&gt;15,'Planungstool Heizlast'!$B$20,'Planungstool Heizlast'!$B$19/(15-'Planungstool Heizlast'!$B$8)*(15-Leistungsdaten!Q111)+'Planungstool Heizlast'!$B$20))</f>
        <v>11.104066197936719</v>
      </c>
      <c r="U111">
        <v>4.6906632657622698</v>
      </c>
      <c r="V111">
        <v>40</v>
      </c>
      <c r="W111">
        <f>IF(U111&lt;'Planungstool Heizlast'!$B$8,'Planungstool Heizlast'!$B$21,IF(U111&gt;15,'Planungstool Heizlast'!$B$20,'Planungstool Heizlast'!$B$19/(15-'Planungstool Heizlast'!$B$8)*(15-Leistungsdaten!U111)+'Planungstool Heizlast'!$B$20))</f>
        <v>11.749872447354642</v>
      </c>
      <c r="Z111" s="1">
        <f>IF('Planungstool Heizlast'!$B$4="EU13L",Leistungsdaten!I111,IF('Planungstool Heizlast'!$B$4="EU10L",E111,IF('Planungstool Heizlast'!$B$4="EU08L",A111,IF('Planungstool Heizlast'!$B$4="EU15L",M111,IF('Planungstool Heizlast'!$B$4="EU20L",Q111,IF('Planungstool Heizlast'!$B$4="EU35L",U111,""))))))</f>
        <v>4.6906632657622698</v>
      </c>
      <c r="AA111" s="1">
        <f>IF(OR('Planungstool Heizlast'!$B$9="Fußbodenheizung 35°C",'Planungstool Heizlast'!$B$9="Niedertemperaturheizkörper 45°C"),IF('Planungstool Heizlast'!$B$4="EU13L",Leistungsdaten!J111, IF('Planungstool Heizlast'!$B$4="EU35L",Leistungsdaten!V111,IF('Planungstool Heizlast'!$B$4="EU10L",Leistungsdaten!F111,IF('Planungstool Heizlast'!$B$4="EU08L",Leistungsdaten!B111,IF('Planungstool Heizlast'!$B$4="EU15L",N111,IF('Planungstool Heizlast'!$B$4="EU20L",R111,"")))))),IF('Planungstool Heizlast'!$B$4="EU13L",Leistungsdaten!J111, IF('Planungstool Heizlast'!$B$4="EU35L",Leistungsdaten!V111,IF('Planungstool Heizlast'!$B$4="EU10L",Leistungsdaten!F111,IF('Planungstool Heizlast'!$B$4="EU08L",Leistungsdaten!B111,IF('Planungstool Heizlast'!$B$4="EU15L",N111,IF('Planungstool Heizlast'!$B$4="EU20L",R111,""))))))*0.9)*'Planungstool Heizlast'!$B$5</f>
        <v>40</v>
      </c>
      <c r="AB111" s="1">
        <f>IF('Planungstool Heizlast'!$B$4="EU13L",Leistungsdaten!K111,IF('Planungstool Heizlast'!$B$4="EU10L",Leistungsdaten!G111, IF('Planungstool Heizlast'!$B$4="EU35L",Leistungsdaten!W111,IF('Planungstool Heizlast'!$B$4="EU08L",Leistungsdaten!C111,IF('Planungstool Heizlast'!$B$4="EU15L",O111,IF('Planungstool Heizlast'!$B$4="EU20L",S111,""))))))*$B$274</f>
        <v>11.749872447354642</v>
      </c>
      <c r="AC111" s="1">
        <f t="shared" si="2"/>
        <v>28.25012755264536</v>
      </c>
    </row>
    <row r="112" spans="1:29" x14ac:dyDescent="0.25">
      <c r="A112">
        <v>2.4304667191618599</v>
      </c>
      <c r="B112">
        <v>10.5020546633815</v>
      </c>
      <c r="C112">
        <f>IF(A112&lt;'Planungstool Heizlast'!$B$8,'Planungstool Heizlast'!$B$21,IF(A112&gt;15,'Planungstool Heizlast'!$B$20,'Planungstool Heizlast'!$B$19/(15-'Planungstool Heizlast'!$B$8)*(15-Leistungsdaten!A112)+'Planungstool Heizlast'!$B$20))</f>
        <v>14.087913558865454</v>
      </c>
      <c r="E112">
        <v>3.7498739324013401</v>
      </c>
      <c r="F112">
        <v>12.8830149814205</v>
      </c>
      <c r="G112">
        <f>IF(E112&lt;'Planungstool Heizlast'!$B$8,'Planungstool Heizlast'!$B$21,IF(E112&gt;15,'Planungstool Heizlast'!$B$20,'Planungstool Heizlast'!$B$19/(15-'Planungstool Heizlast'!$B$8)*(15-Leistungsdaten!E112)+'Planungstool Heizlast'!$B$20))</f>
        <v>12.723063978850945</v>
      </c>
      <c r="I112">
        <v>5.5231187128124803</v>
      </c>
      <c r="J112">
        <v>15</v>
      </c>
      <c r="K112">
        <f>IF(I112&lt;'Planungstool Heizlast'!$B$8,'Planungstool Heizlast'!$B$21,IF(I112&gt;15,'Planungstool Heizlast'!$B$20,'Planungstool Heizlast'!$B$19/(15-'Planungstool Heizlast'!$B$8)*(15-Leistungsdaten!I112)+'Planungstool Heizlast'!$B$20))</f>
        <v>10.888745983980483</v>
      </c>
      <c r="M112">
        <v>6.51551866428174</v>
      </c>
      <c r="N112">
        <v>19</v>
      </c>
      <c r="O112">
        <f>IF(M112&lt;'Planungstool Heizlast'!$B$8,'Planungstool Heizlast'!$B$21,IF(M112&gt;15,'Planungstool Heizlast'!$B$20,'Planungstool Heizlast'!$B$19/(15-'Planungstool Heizlast'!$B$8)*(15-Leistungsdaten!M112)+'Planungstool Heizlast'!$B$20))</f>
        <v>9.8621662871455271</v>
      </c>
      <c r="Q112">
        <v>5.5752598936767503</v>
      </c>
      <c r="R112">
        <v>26</v>
      </c>
      <c r="S112">
        <f>IF(Q112&lt;'Planungstool Heizlast'!$B$8,'Planungstool Heizlast'!$B$21,IF(Q112&gt;15,'Planungstool Heizlast'!$B$20,'Planungstool Heizlast'!$B$19/(15-'Planungstool Heizlast'!$B$8)*(15-Leistungsdaten!Q112)+'Planungstool Heizlast'!$B$20))</f>
        <v>10.834808982507424</v>
      </c>
      <c r="U112">
        <v>4.9482853999898699</v>
      </c>
      <c r="V112">
        <v>40</v>
      </c>
      <c r="W112">
        <f>IF(U112&lt;'Planungstool Heizlast'!$B$8,'Planungstool Heizlast'!$B$21,IF(U112&gt;15,'Planungstool Heizlast'!$B$20,'Planungstool Heizlast'!$B$19/(15-'Planungstool Heizlast'!$B$8)*(15-Leistungsdaten!U112)+'Planungstool Heizlast'!$B$20))</f>
        <v>11.483377419758366</v>
      </c>
      <c r="Z112" s="1">
        <f>IF('Planungstool Heizlast'!$B$4="EU13L",Leistungsdaten!I112,IF('Planungstool Heizlast'!$B$4="EU10L",E112,IF('Planungstool Heizlast'!$B$4="EU08L",A112,IF('Planungstool Heizlast'!$B$4="EU15L",M112,IF('Planungstool Heizlast'!$B$4="EU20L",Q112,IF('Planungstool Heizlast'!$B$4="EU35L",U112,""))))))</f>
        <v>4.9482853999898699</v>
      </c>
      <c r="AA112" s="1">
        <f>IF(OR('Planungstool Heizlast'!$B$9="Fußbodenheizung 35°C",'Planungstool Heizlast'!$B$9="Niedertemperaturheizkörper 45°C"),IF('Planungstool Heizlast'!$B$4="EU13L",Leistungsdaten!J112, IF('Planungstool Heizlast'!$B$4="EU35L",Leistungsdaten!V112,IF('Planungstool Heizlast'!$B$4="EU10L",Leistungsdaten!F112,IF('Planungstool Heizlast'!$B$4="EU08L",Leistungsdaten!B112,IF('Planungstool Heizlast'!$B$4="EU15L",N112,IF('Planungstool Heizlast'!$B$4="EU20L",R112,"")))))),IF('Planungstool Heizlast'!$B$4="EU13L",Leistungsdaten!J112, IF('Planungstool Heizlast'!$B$4="EU35L",Leistungsdaten!V112,IF('Planungstool Heizlast'!$B$4="EU10L",Leistungsdaten!F112,IF('Planungstool Heizlast'!$B$4="EU08L",Leistungsdaten!B112,IF('Planungstool Heizlast'!$B$4="EU15L",N112,IF('Planungstool Heizlast'!$B$4="EU20L",R112,""))))))*0.9)*'Planungstool Heizlast'!$B$5</f>
        <v>40</v>
      </c>
      <c r="AB112" s="1">
        <f>IF('Planungstool Heizlast'!$B$4="EU13L",Leistungsdaten!K112,IF('Planungstool Heizlast'!$B$4="EU10L",Leistungsdaten!G112, IF('Planungstool Heizlast'!$B$4="EU35L",Leistungsdaten!W112,IF('Planungstool Heizlast'!$B$4="EU08L",Leistungsdaten!C112,IF('Planungstool Heizlast'!$B$4="EU15L",O112,IF('Planungstool Heizlast'!$B$4="EU20L",S112,""))))))*$B$274</f>
        <v>11.483377419758366</v>
      </c>
      <c r="AC112" s="1">
        <f t="shared" si="2"/>
        <v>28.516622580241634</v>
      </c>
    </row>
    <row r="113" spans="1:29" x14ac:dyDescent="0.25">
      <c r="A113">
        <v>2.63133696759916</v>
      </c>
      <c r="B113">
        <v>10.5596623427514</v>
      </c>
      <c r="C113">
        <f>IF(A113&lt;'Planungstool Heizlast'!$B$8,'Planungstool Heizlast'!$B$21,IF(A113&gt;15,'Planungstool Heizlast'!$B$20,'Planungstool Heizlast'!$B$19/(15-'Planungstool Heizlast'!$B$8)*(15-Leistungsdaten!A113)+'Planungstool Heizlast'!$B$20))</f>
        <v>13.880125037273295</v>
      </c>
      <c r="E113">
        <v>3.98927084737389</v>
      </c>
      <c r="F113">
        <v>12.984430017227099</v>
      </c>
      <c r="G113">
        <f>IF(E113&lt;'Planungstool Heizlast'!$B$8,'Planungstool Heizlast'!$B$21,IF(E113&gt;15,'Planungstool Heizlast'!$B$20,'Planungstool Heizlast'!$B$19/(15-'Planungstool Heizlast'!$B$8)*(15-Leistungsdaten!E113)+'Planungstool Heizlast'!$B$20))</f>
        <v>12.475421874443448</v>
      </c>
      <c r="I113">
        <v>5.7128692690234697</v>
      </c>
      <c r="J113">
        <v>15</v>
      </c>
      <c r="K113">
        <f>IF(I113&lt;'Planungstool Heizlast'!$B$8,'Planungstool Heizlast'!$B$21,IF(I113&gt;15,'Planungstool Heizlast'!$B$20,'Planungstool Heizlast'!$B$19/(15-'Planungstool Heizlast'!$B$8)*(15-Leistungsdaten!I113)+'Planungstool Heizlast'!$B$20))</f>
        <v>10.692460133521756</v>
      </c>
      <c r="M113">
        <v>6.7835857522904401</v>
      </c>
      <c r="N113">
        <v>19</v>
      </c>
      <c r="O113">
        <f>IF(M113&lt;'Planungstool Heizlast'!$B$8,'Planungstool Heizlast'!$B$21,IF(M113&gt;15,'Planungstool Heizlast'!$B$20,'Planungstool Heizlast'!$B$19/(15-'Planungstool Heizlast'!$B$8)*(15-Leistungsdaten!M113)+'Planungstool Heizlast'!$B$20))</f>
        <v>9.5848665658668466</v>
      </c>
      <c r="Q113">
        <v>5.8358441620660502</v>
      </c>
      <c r="R113">
        <v>26</v>
      </c>
      <c r="S113">
        <f>IF(Q113&lt;'Planungstool Heizlast'!$B$8,'Planungstool Heizlast'!$B$21,IF(Q113&gt;15,'Planungstool Heizlast'!$B$20,'Planungstool Heizlast'!$B$19/(15-'Planungstool Heizlast'!$B$8)*(15-Leistungsdaten!Q113)+'Planungstool Heizlast'!$B$20))</f>
        <v>10.565249800398446</v>
      </c>
      <c r="U113">
        <v>5.2061885008293496</v>
      </c>
      <c r="V113">
        <v>40</v>
      </c>
      <c r="W113">
        <f>IF(U113&lt;'Planungstool Heizlast'!$B$8,'Planungstool Heizlast'!$B$21,IF(U113&gt;15,'Planungstool Heizlast'!$B$20,'Planungstool Heizlast'!$B$19/(15-'Planungstool Heizlast'!$B$8)*(15-Leistungsdaten!U113)+'Planungstool Heizlast'!$B$20))</f>
        <v>11.216591748637958</v>
      </c>
      <c r="Z113" s="1">
        <f>IF('Planungstool Heizlast'!$B$4="EU13L",Leistungsdaten!I113,IF('Planungstool Heizlast'!$B$4="EU10L",E113,IF('Planungstool Heizlast'!$B$4="EU08L",A113,IF('Planungstool Heizlast'!$B$4="EU15L",M113,IF('Planungstool Heizlast'!$B$4="EU20L",Q113,IF('Planungstool Heizlast'!$B$4="EU35L",U113,""))))))</f>
        <v>5.2061885008293496</v>
      </c>
      <c r="AA113" s="1">
        <f>IF(OR('Planungstool Heizlast'!$B$9="Fußbodenheizung 35°C",'Planungstool Heizlast'!$B$9="Niedertemperaturheizkörper 45°C"),IF('Planungstool Heizlast'!$B$4="EU13L",Leistungsdaten!J113, IF('Planungstool Heizlast'!$B$4="EU35L",Leistungsdaten!V113,IF('Planungstool Heizlast'!$B$4="EU10L",Leistungsdaten!F113,IF('Planungstool Heizlast'!$B$4="EU08L",Leistungsdaten!B113,IF('Planungstool Heizlast'!$B$4="EU15L",N113,IF('Planungstool Heizlast'!$B$4="EU20L",R113,"")))))),IF('Planungstool Heizlast'!$B$4="EU13L",Leistungsdaten!J113, IF('Planungstool Heizlast'!$B$4="EU35L",Leistungsdaten!V113,IF('Planungstool Heizlast'!$B$4="EU10L",Leistungsdaten!F113,IF('Planungstool Heizlast'!$B$4="EU08L",Leistungsdaten!B113,IF('Planungstool Heizlast'!$B$4="EU15L",N113,IF('Planungstool Heizlast'!$B$4="EU20L",R113,""))))))*0.9)*'Planungstool Heizlast'!$B$5</f>
        <v>40</v>
      </c>
      <c r="AB113" s="1">
        <f>IF('Planungstool Heizlast'!$B$4="EU13L",Leistungsdaten!K113,IF('Planungstool Heizlast'!$B$4="EU10L",Leistungsdaten!G113, IF('Planungstool Heizlast'!$B$4="EU35L",Leistungsdaten!W113,IF('Planungstool Heizlast'!$B$4="EU08L",Leistungsdaten!C113,IF('Planungstool Heizlast'!$B$4="EU15L",O113,IF('Planungstool Heizlast'!$B$4="EU20L",S113,""))))))*$B$274</f>
        <v>11.216591748637958</v>
      </c>
      <c r="AC113" s="1">
        <f t="shared" si="2"/>
        <v>28.78340825136204</v>
      </c>
    </row>
    <row r="114" spans="1:29" x14ac:dyDescent="0.25">
      <c r="A114">
        <v>2.8485150935905299</v>
      </c>
      <c r="B114">
        <v>10.6551352788985</v>
      </c>
      <c r="C114">
        <f>IF(A114&lt;'Planungstool Heizlast'!$B$8,'Planungstool Heizlast'!$B$21,IF(A114&gt;15,'Planungstool Heizlast'!$B$20,'Planungstool Heizlast'!$B$19/(15-'Planungstool Heizlast'!$B$8)*(15-Leistungsdaten!A114)+'Planungstool Heizlast'!$B$20))</f>
        <v>13.655466970322241</v>
      </c>
      <c r="E114">
        <v>4.2287659004112497</v>
      </c>
      <c r="F114">
        <v>13</v>
      </c>
      <c r="G114">
        <f>IF(E114&lt;'Planungstool Heizlast'!$B$8,'Planungstool Heizlast'!$B$21,IF(E114&gt;15,'Planungstool Heizlast'!$B$20,'Planungstool Heizlast'!$B$19/(15-'Planungstool Heizlast'!$B$8)*(15-Leistungsdaten!E114)+'Planungstool Heizlast'!$B$20))</f>
        <v>12.227678251948742</v>
      </c>
      <c r="I114">
        <v>5.92865739827353</v>
      </c>
      <c r="J114">
        <v>15</v>
      </c>
      <c r="K114">
        <f>IF(I114&lt;'Planungstool Heizlast'!$B$8,'Planungstool Heizlast'!$B$21,IF(I114&gt;15,'Planungstool Heizlast'!$B$20,'Planungstool Heizlast'!$B$19/(15-'Planungstool Heizlast'!$B$8)*(15-Leistungsdaten!I114)+'Planungstool Heizlast'!$B$20))</f>
        <v>10.469239936888192</v>
      </c>
      <c r="M114">
        <v>7.0519994910601298</v>
      </c>
      <c r="N114">
        <v>19</v>
      </c>
      <c r="O114">
        <f>IF(M114&lt;'Planungstool Heizlast'!$B$8,'Planungstool Heizlast'!$B$21,IF(M114&gt;15,'Planungstool Heizlast'!$B$20,'Planungstool Heizlast'!$B$19/(15-'Planungstool Heizlast'!$B$8)*(15-Leistungsdaten!M114)+'Planungstool Heizlast'!$B$20))</f>
        <v>9.3072082546541424</v>
      </c>
      <c r="Q114">
        <v>6.0967207943185997</v>
      </c>
      <c r="R114">
        <v>26</v>
      </c>
      <c r="S114">
        <f>IF(Q114&lt;'Planungstool Heizlast'!$B$8,'Planungstool Heizlast'!$B$21,IF(Q114&gt;15,'Planungstool Heizlast'!$B$20,'Planungstool Heizlast'!$B$19/(15-'Planungstool Heizlast'!$B$8)*(15-Leistungsdaten!Q114)+'Planungstool Heizlast'!$B$20))</f>
        <v>10.295388184975499</v>
      </c>
      <c r="U114">
        <v>5.4643731617758204</v>
      </c>
      <c r="V114">
        <v>40</v>
      </c>
      <c r="W114">
        <f>IF(U114&lt;'Planungstool Heizlast'!$B$8,'Planungstool Heizlast'!$B$21,IF(U114&gt;15,'Planungstool Heizlast'!$B$20,'Planungstool Heizlast'!$B$19/(15-'Planungstool Heizlast'!$B$8)*(15-Leistungsdaten!U114)+'Planungstool Heizlast'!$B$20))</f>
        <v>10.949514820057439</v>
      </c>
      <c r="Z114" s="1">
        <f>IF('Planungstool Heizlast'!$B$4="EU13L",Leistungsdaten!I114,IF('Planungstool Heizlast'!$B$4="EU10L",E114,IF('Planungstool Heizlast'!$B$4="EU08L",A114,IF('Planungstool Heizlast'!$B$4="EU15L",M114,IF('Planungstool Heizlast'!$B$4="EU20L",Q114,IF('Planungstool Heizlast'!$B$4="EU35L",U114,""))))))</f>
        <v>5.4643731617758204</v>
      </c>
      <c r="AA114" s="1">
        <f>IF(OR('Planungstool Heizlast'!$B$9="Fußbodenheizung 35°C",'Planungstool Heizlast'!$B$9="Niedertemperaturheizkörper 45°C"),IF('Planungstool Heizlast'!$B$4="EU13L",Leistungsdaten!J114, IF('Planungstool Heizlast'!$B$4="EU35L",Leistungsdaten!V114,IF('Planungstool Heizlast'!$B$4="EU10L",Leistungsdaten!F114,IF('Planungstool Heizlast'!$B$4="EU08L",Leistungsdaten!B114,IF('Planungstool Heizlast'!$B$4="EU15L",N114,IF('Planungstool Heizlast'!$B$4="EU20L",R114,"")))))),IF('Planungstool Heizlast'!$B$4="EU13L",Leistungsdaten!J114, IF('Planungstool Heizlast'!$B$4="EU35L",Leistungsdaten!V114,IF('Planungstool Heizlast'!$B$4="EU10L",Leistungsdaten!F114,IF('Planungstool Heizlast'!$B$4="EU08L",Leistungsdaten!B114,IF('Planungstool Heizlast'!$B$4="EU15L",N114,IF('Planungstool Heizlast'!$B$4="EU20L",R114,""))))))*0.9)*'Planungstool Heizlast'!$B$5</f>
        <v>40</v>
      </c>
      <c r="AB114" s="1">
        <f>IF('Planungstool Heizlast'!$B$4="EU13L",Leistungsdaten!K114,IF('Planungstool Heizlast'!$B$4="EU10L",Leistungsdaten!G114, IF('Planungstool Heizlast'!$B$4="EU35L",Leistungsdaten!W114,IF('Planungstool Heizlast'!$B$4="EU08L",Leistungsdaten!C114,IF('Planungstool Heizlast'!$B$4="EU15L",O114,IF('Planungstool Heizlast'!$B$4="EU20L",S114,""))))))*$B$274</f>
        <v>10.949514820057439</v>
      </c>
      <c r="AC114" s="1">
        <f t="shared" si="2"/>
        <v>29.050485179942562</v>
      </c>
    </row>
    <row r="115" spans="1:29" x14ac:dyDescent="0.25">
      <c r="A115">
        <v>3.0486160933740098</v>
      </c>
      <c r="B115">
        <v>10.715774063855401</v>
      </c>
      <c r="C115">
        <f>IF(A115&lt;'Planungstool Heizlast'!$B$8,'Planungstool Heizlast'!$B$21,IF(A115&gt;15,'Planungstool Heizlast'!$B$20,'Planungstool Heizlast'!$B$19/(15-'Planungstool Heizlast'!$B$8)*(15-Leistungsdaten!A115)+'Planungstool Heizlast'!$B$20))</f>
        <v>13.448474191463305</v>
      </c>
      <c r="E115">
        <v>4.4683590609009904</v>
      </c>
      <c r="F115">
        <v>13</v>
      </c>
      <c r="G115">
        <f>IF(E115&lt;'Planungstool Heizlast'!$B$8,'Planungstool Heizlast'!$B$21,IF(E115&gt;15,'Planungstool Heizlast'!$B$20,'Planungstool Heizlast'!$B$19/(15-'Planungstool Heizlast'!$B$8)*(15-Leistungsdaten!E115)+'Planungstool Heizlast'!$B$20))</f>
        <v>11.979833143033593</v>
      </c>
      <c r="I115">
        <v>6.1177138210020496</v>
      </c>
      <c r="J115">
        <v>15</v>
      </c>
      <c r="K115">
        <f>IF(I115&lt;'Planungstool Heizlast'!$B$8,'Planungstool Heizlast'!$B$21,IF(I115&gt;15,'Planungstool Heizlast'!$B$20,'Planungstool Heizlast'!$B$19/(15-'Planungstool Heizlast'!$B$8)*(15-Leistungsdaten!I115)+'Planungstool Heizlast'!$B$20))</f>
        <v>10.273672126911977</v>
      </c>
      <c r="M115">
        <v>7.3207607597096898</v>
      </c>
      <c r="N115">
        <v>19</v>
      </c>
      <c r="O115">
        <f>IF(M115&lt;'Planungstool Heizlast'!$B$8,'Planungstool Heizlast'!$B$21,IF(M115&gt;15,'Planungstool Heizlast'!$B$20,'Planungstool Heizlast'!$B$19/(15-'Planungstool Heizlast'!$B$8)*(15-Leistungsdaten!M115)+'Planungstool Heizlast'!$B$20))</f>
        <v>9.0291904441103554</v>
      </c>
      <c r="Q115">
        <v>6.3578902415322203</v>
      </c>
      <c r="R115">
        <v>26</v>
      </c>
      <c r="S115">
        <f>IF(Q115&lt;'Planungstool Heizlast'!$B$8,'Planungstool Heizlast'!$B$21,IF(Q115&gt;15,'Planungstool Heizlast'!$B$20,'Planungstool Heizlast'!$B$19/(15-'Planungstool Heizlast'!$B$8)*(15-Leistungsdaten!Q115)+'Planungstool Heizlast'!$B$20))</f>
        <v>10.025223669604282</v>
      </c>
      <c r="U115">
        <v>5.7228399763243498</v>
      </c>
      <c r="V115">
        <v>40</v>
      </c>
      <c r="W115">
        <f>IF(U115&lt;'Planungstool Heizlast'!$B$8,'Planungstool Heizlast'!$B$21,IF(U115&gt;15,'Planungstool Heizlast'!$B$20,'Planungstool Heizlast'!$B$19/(15-'Planungstool Heizlast'!$B$8)*(15-Leistungsdaten!U115)+'Planungstool Heizlast'!$B$20))</f>
        <v>10.682146020080886</v>
      </c>
      <c r="Z115" s="1">
        <f>IF('Planungstool Heizlast'!$B$4="EU13L",Leistungsdaten!I115,IF('Planungstool Heizlast'!$B$4="EU10L",E115,IF('Planungstool Heizlast'!$B$4="EU08L",A115,IF('Planungstool Heizlast'!$B$4="EU15L",M115,IF('Planungstool Heizlast'!$B$4="EU20L",Q115,IF('Planungstool Heizlast'!$B$4="EU35L",U115,""))))))</f>
        <v>5.7228399763243498</v>
      </c>
      <c r="AA115" s="1">
        <f>IF(OR('Planungstool Heizlast'!$B$9="Fußbodenheizung 35°C",'Planungstool Heizlast'!$B$9="Niedertemperaturheizkörper 45°C"),IF('Planungstool Heizlast'!$B$4="EU13L",Leistungsdaten!J115, IF('Planungstool Heizlast'!$B$4="EU35L",Leistungsdaten!V115,IF('Planungstool Heizlast'!$B$4="EU10L",Leistungsdaten!F115,IF('Planungstool Heizlast'!$B$4="EU08L",Leistungsdaten!B115,IF('Planungstool Heizlast'!$B$4="EU15L",N115,IF('Planungstool Heizlast'!$B$4="EU20L",R115,"")))))),IF('Planungstool Heizlast'!$B$4="EU13L",Leistungsdaten!J115, IF('Planungstool Heizlast'!$B$4="EU35L",Leistungsdaten!V115,IF('Planungstool Heizlast'!$B$4="EU10L",Leistungsdaten!F115,IF('Planungstool Heizlast'!$B$4="EU08L",Leistungsdaten!B115,IF('Planungstool Heizlast'!$B$4="EU15L",N115,IF('Planungstool Heizlast'!$B$4="EU20L",R115,""))))))*0.9)*'Planungstool Heizlast'!$B$5</f>
        <v>40</v>
      </c>
      <c r="AB115" s="1">
        <f>IF('Planungstool Heizlast'!$B$4="EU13L",Leistungsdaten!K115,IF('Planungstool Heizlast'!$B$4="EU10L",Leistungsdaten!G115, IF('Planungstool Heizlast'!$B$4="EU35L",Leistungsdaten!W115,IF('Planungstool Heizlast'!$B$4="EU08L",Leistungsdaten!C115,IF('Planungstool Heizlast'!$B$4="EU15L",O115,IF('Planungstool Heizlast'!$B$4="EU20L",S115,""))))))*$B$274</f>
        <v>10.682146020080886</v>
      </c>
      <c r="AC115" s="1">
        <f t="shared" si="2"/>
        <v>29.317853979919114</v>
      </c>
    </row>
    <row r="116" spans="1:29" x14ac:dyDescent="0.25">
      <c r="A116">
        <v>3.2652758541803601</v>
      </c>
      <c r="B116">
        <v>10.7535754846953</v>
      </c>
      <c r="C116">
        <f>IF(A116&lt;'Planungstool Heizlast'!$B$8,'Planungstool Heizlast'!$B$21,IF(A116&gt;15,'Planungstool Heizlast'!$B$20,'Planungstool Heizlast'!$B$19/(15-'Planungstool Heizlast'!$B$8)*(15-Leistungsdaten!A116)+'Planungstool Heizlast'!$B$20))</f>
        <v>13.224352342973063</v>
      </c>
      <c r="E116">
        <v>4.7080502909095401</v>
      </c>
      <c r="F116">
        <v>13</v>
      </c>
      <c r="G116">
        <f>IF(E116&lt;'Planungstool Heizlast'!$B$8,'Planungstool Heizlast'!$B$21,IF(E116&gt;15,'Planungstool Heizlast'!$B$20,'Planungstool Heizlast'!$B$19/(15-'Planungstool Heizlast'!$B$8)*(15-Leistungsdaten!E116)+'Planungstool Heizlast'!$B$20))</f>
        <v>11.731886586938064</v>
      </c>
      <c r="I116">
        <v>6.3329915043824903</v>
      </c>
      <c r="J116">
        <v>15</v>
      </c>
      <c r="K116">
        <f>IF(I116&lt;'Planungstool Heizlast'!$B$8,'Planungstool Heizlast'!$B$21,IF(I116&gt;15,'Planungstool Heizlast'!$B$20,'Planungstool Heizlast'!$B$19/(15-'Planungstool Heizlast'!$B$8)*(15-Leistungsdaten!I116)+'Planungstool Heizlast'!$B$20))</f>
        <v>10.050979956670702</v>
      </c>
      <c r="M116">
        <v>7.5898704373580097</v>
      </c>
      <c r="N116">
        <v>19</v>
      </c>
      <c r="O116">
        <f>IF(M116&lt;'Planungstool Heizlast'!$B$8,'Planungstool Heizlast'!$B$21,IF(M116&gt;15,'Planungstool Heizlast'!$B$20,'Planungstool Heizlast'!$B$19/(15-'Planungstool Heizlast'!$B$8)*(15-Leistungsdaten!M116)+'Planungstool Heizlast'!$B$20))</f>
        <v>8.7508122248384232</v>
      </c>
      <c r="Q116">
        <v>6.6193529548047101</v>
      </c>
      <c r="R116">
        <v>26</v>
      </c>
      <c r="S116">
        <f>IF(Q116&lt;'Planungstool Heizlast'!$B$8,'Planungstool Heizlast'!$B$21,IF(Q116&gt;15,'Planungstool Heizlast'!$B$20,'Planungstool Heizlast'!$B$19/(15-'Planungstool Heizlast'!$B$8)*(15-Leistungsdaten!Q116)+'Planungstool Heizlast'!$B$20))</f>
        <v>9.7547557876505095</v>
      </c>
      <c r="U116">
        <v>5.9815895379700796</v>
      </c>
      <c r="V116">
        <v>40</v>
      </c>
      <c r="W116">
        <f>IF(U116&lt;'Planungstool Heizlast'!$B$8,'Planungstool Heizlast'!$B$21,IF(U116&gt;15,'Planungstool Heizlast'!$B$20,'Planungstool Heizlast'!$B$19/(15-'Planungstool Heizlast'!$B$8)*(15-Leistungsdaten!U116)+'Planungstool Heizlast'!$B$20))</f>
        <v>10.414484734772289</v>
      </c>
      <c r="Z116" s="1">
        <f>IF('Planungstool Heizlast'!$B$4="EU13L",Leistungsdaten!I116,IF('Planungstool Heizlast'!$B$4="EU10L",E116,IF('Planungstool Heizlast'!$B$4="EU08L",A116,IF('Planungstool Heizlast'!$B$4="EU15L",M116,IF('Planungstool Heizlast'!$B$4="EU20L",Q116,IF('Planungstool Heizlast'!$B$4="EU35L",U116,""))))))</f>
        <v>5.9815895379700796</v>
      </c>
      <c r="AA116" s="1">
        <f>IF(OR('Planungstool Heizlast'!$B$9="Fußbodenheizung 35°C",'Planungstool Heizlast'!$B$9="Niedertemperaturheizkörper 45°C"),IF('Planungstool Heizlast'!$B$4="EU13L",Leistungsdaten!J116, IF('Planungstool Heizlast'!$B$4="EU35L",Leistungsdaten!V116,IF('Planungstool Heizlast'!$B$4="EU10L",Leistungsdaten!F116,IF('Planungstool Heizlast'!$B$4="EU08L",Leistungsdaten!B116,IF('Planungstool Heizlast'!$B$4="EU15L",N116,IF('Planungstool Heizlast'!$B$4="EU20L",R116,"")))))),IF('Planungstool Heizlast'!$B$4="EU13L",Leistungsdaten!J116, IF('Planungstool Heizlast'!$B$4="EU35L",Leistungsdaten!V116,IF('Planungstool Heizlast'!$B$4="EU10L",Leistungsdaten!F116,IF('Planungstool Heizlast'!$B$4="EU08L",Leistungsdaten!B116,IF('Planungstool Heizlast'!$B$4="EU15L",N116,IF('Planungstool Heizlast'!$B$4="EU20L",R116,""))))))*0.9)*'Planungstool Heizlast'!$B$5</f>
        <v>40</v>
      </c>
      <c r="AB116" s="1">
        <f>IF('Planungstool Heizlast'!$B$4="EU13L",Leistungsdaten!K116,IF('Planungstool Heizlast'!$B$4="EU10L",Leistungsdaten!G116, IF('Planungstool Heizlast'!$B$4="EU35L",Leistungsdaten!W116,IF('Planungstool Heizlast'!$B$4="EU08L",Leistungsdaten!C116,IF('Planungstool Heizlast'!$B$4="EU15L",O116,IF('Planungstool Heizlast'!$B$4="EU20L",S116,""))))))*$B$274</f>
        <v>10.414484734772289</v>
      </c>
      <c r="AC116" s="1">
        <f t="shared" si="2"/>
        <v>29.585515265227713</v>
      </c>
    </row>
    <row r="117" spans="1:29" x14ac:dyDescent="0.25">
      <c r="A117">
        <v>3.4817381513994698</v>
      </c>
      <c r="B117">
        <v>10.771037106169899</v>
      </c>
      <c r="C117">
        <f>IF(A117&lt;'Planungstool Heizlast'!$B$8,'Planungstool Heizlast'!$B$21,IF(A117&gt;15,'Planungstool Heizlast'!$B$20,'Planungstool Heizlast'!$B$19/(15-'Planungstool Heizlast'!$B$8)*(15-Leistungsdaten!A117)+'Planungstool Heizlast'!$B$20))</f>
        <v>13.000434759012686</v>
      </c>
      <c r="E117">
        <v>4.9478395451822204</v>
      </c>
      <c r="F117">
        <v>13</v>
      </c>
      <c r="G117">
        <f>IF(E117&lt;'Planungstool Heizlast'!$B$8,'Planungstool Heizlast'!$B$21,IF(E117&gt;15,'Planungstool Heizlast'!$B$20,'Planungstool Heizlast'!$B$19/(15-'Planungstool Heizlast'!$B$8)*(15-Leistungsdaten!E117)+'Planungstool Heizlast'!$B$20))</f>
        <v>11.48383863047547</v>
      </c>
      <c r="I117">
        <v>6.54806269417909</v>
      </c>
      <c r="J117">
        <v>15</v>
      </c>
      <c r="K117">
        <f>IF(I117&lt;'Planungstool Heizlast'!$B$8,'Planungstool Heizlast'!$B$21,IF(I117&gt;15,'Planungstool Heizlast'!$B$20,'Planungstool Heizlast'!$B$19/(15-'Planungstool Heizlast'!$B$8)*(15-Leistungsdaten!I117)+'Planungstool Heizlast'!$B$20))</f>
        <v>9.8285013919625435</v>
      </c>
      <c r="M117">
        <v>7.8593294031239598</v>
      </c>
      <c r="N117">
        <v>19</v>
      </c>
      <c r="O117">
        <f>IF(M117&lt;'Planungstool Heizlast'!$B$8,'Planungstool Heizlast'!$B$21,IF(M117&gt;15,'Planungstool Heizlast'!$B$20,'Planungstool Heizlast'!$B$19/(15-'Planungstool Heizlast'!$B$8)*(15-Leistungsdaten!M117)+'Planungstool Heizlast'!$B$20))</f>
        <v>8.4720726874412993</v>
      </c>
      <c r="Q117">
        <v>6.8811093852338798</v>
      </c>
      <c r="R117">
        <v>26</v>
      </c>
      <c r="S117">
        <f>IF(Q117&lt;'Planungstool Heizlast'!$B$8,'Planungstool Heizlast'!$B$21,IF(Q117&gt;15,'Planungstool Heizlast'!$B$20,'Planungstool Heizlast'!$B$19/(15-'Planungstool Heizlast'!$B$8)*(15-Leistungsdaten!Q117)+'Planungstool Heizlast'!$B$20))</f>
        <v>9.483984072479883</v>
      </c>
      <c r="U117">
        <v>6.2406224402080799</v>
      </c>
      <c r="V117">
        <v>40</v>
      </c>
      <c r="W117">
        <f>IF(U117&lt;'Planungstool Heizlast'!$B$8,'Planungstool Heizlast'!$B$21,IF(U117&gt;15,'Planungstool Heizlast'!$B$20,'Planungstool Heizlast'!$B$19/(15-'Planungstool Heizlast'!$B$8)*(15-Leistungsdaten!U117)+'Planungstool Heizlast'!$B$20))</f>
        <v>10.146530350195718</v>
      </c>
      <c r="Z117" s="1">
        <f>IF('Planungstool Heizlast'!$B$4="EU13L",Leistungsdaten!I117,IF('Planungstool Heizlast'!$B$4="EU10L",E117,IF('Planungstool Heizlast'!$B$4="EU08L",A117,IF('Planungstool Heizlast'!$B$4="EU15L",M117,IF('Planungstool Heizlast'!$B$4="EU20L",Q117,IF('Planungstool Heizlast'!$B$4="EU35L",U117,""))))))</f>
        <v>6.2406224402080799</v>
      </c>
      <c r="AA117" s="1">
        <f>IF(OR('Planungstool Heizlast'!$B$9="Fußbodenheizung 35°C",'Planungstool Heizlast'!$B$9="Niedertemperaturheizkörper 45°C"),IF('Planungstool Heizlast'!$B$4="EU13L",Leistungsdaten!J117, IF('Planungstool Heizlast'!$B$4="EU35L",Leistungsdaten!V117,IF('Planungstool Heizlast'!$B$4="EU10L",Leistungsdaten!F117,IF('Planungstool Heizlast'!$B$4="EU08L",Leistungsdaten!B117,IF('Planungstool Heizlast'!$B$4="EU15L",N117,IF('Planungstool Heizlast'!$B$4="EU20L",R117,"")))))),IF('Planungstool Heizlast'!$B$4="EU13L",Leistungsdaten!J117, IF('Planungstool Heizlast'!$B$4="EU35L",Leistungsdaten!V117,IF('Planungstool Heizlast'!$B$4="EU10L",Leistungsdaten!F117,IF('Planungstool Heizlast'!$B$4="EU08L",Leistungsdaten!B117,IF('Planungstool Heizlast'!$B$4="EU15L",N117,IF('Planungstool Heizlast'!$B$4="EU20L",R117,""))))))*0.9)*'Planungstool Heizlast'!$B$5</f>
        <v>40</v>
      </c>
      <c r="AB117" s="1">
        <f>IF('Planungstool Heizlast'!$B$4="EU13L",Leistungsdaten!K117,IF('Planungstool Heizlast'!$B$4="EU10L",Leistungsdaten!G117, IF('Planungstool Heizlast'!$B$4="EU35L",Leistungsdaten!W117,IF('Planungstool Heizlast'!$B$4="EU08L",Leistungsdaten!C117,IF('Planungstool Heizlast'!$B$4="EU15L",O117,IF('Planungstool Heizlast'!$B$4="EU20L",S117,""))))))*$B$274</f>
        <v>10.146530350195718</v>
      </c>
      <c r="AC117" s="1">
        <f t="shared" si="2"/>
        <v>29.853469649804282</v>
      </c>
    </row>
    <row r="118" spans="1:29" x14ac:dyDescent="0.25">
      <c r="A118">
        <v>3.6807390835802298</v>
      </c>
      <c r="B118">
        <v>10.7532279706646</v>
      </c>
      <c r="C118">
        <f>IF(A118&lt;'Planungstool Heizlast'!$B$8,'Planungstool Heizlast'!$B$21,IF(A118&gt;15,'Planungstool Heizlast'!$B$20,'Planungstool Heizlast'!$B$19/(15-'Planungstool Heizlast'!$B$8)*(15-Leistungsdaten!A118)+'Planungstool Heizlast'!$B$20))</f>
        <v>12.794579935737509</v>
      </c>
      <c r="E118">
        <v>5.18772677114318</v>
      </c>
      <c r="F118">
        <v>13</v>
      </c>
      <c r="G118">
        <f>IF(E118&lt;'Planungstool Heizlast'!$B$8,'Planungstool Heizlast'!$B$21,IF(E118&gt;15,'Planungstool Heizlast'!$B$20,'Planungstool Heizlast'!$B$19/(15-'Planungstool Heizlast'!$B$8)*(15-Leistungsdaten!E118)+'Planungstool Heizlast'!$B$20))</f>
        <v>11.235689328032452</v>
      </c>
      <c r="I118">
        <v>6.7361015351102296</v>
      </c>
      <c r="J118">
        <v>15</v>
      </c>
      <c r="K118">
        <f>IF(I118&lt;'Planungstool Heizlast'!$B$8,'Planungstool Heizlast'!$B$21,IF(I118&gt;15,'Planungstool Heizlast'!$B$20,'Planungstool Heizlast'!$B$19/(15-'Planungstool Heizlast'!$B$8)*(15-Leistungsdaten!I118)+'Planungstool Heizlast'!$B$20))</f>
        <v>9.6339862108296828</v>
      </c>
      <c r="M118">
        <v>8.1291385361264208</v>
      </c>
      <c r="N118">
        <v>19</v>
      </c>
      <c r="O118">
        <f>IF(M118&lt;'Planungstool Heizlast'!$B$8,'Planungstool Heizlast'!$B$21,IF(M118&gt;15,'Planungstool Heizlast'!$B$20,'Planungstool Heizlast'!$B$19/(15-'Planungstool Heizlast'!$B$8)*(15-Leistungsdaten!M118)+'Planungstool Heizlast'!$B$20))</f>
        <v>8.192970922521928</v>
      </c>
      <c r="Q118">
        <v>7.1431599839175401</v>
      </c>
      <c r="R118">
        <v>26</v>
      </c>
      <c r="S118">
        <f>IF(Q118&lt;'Planungstool Heizlast'!$B$8,'Planungstool Heizlast'!$B$21,IF(Q118&gt;15,'Planungstool Heizlast'!$B$20,'Planungstool Heizlast'!$B$19/(15-'Planungstool Heizlast'!$B$8)*(15-Leistungsdaten!Q118)+'Planungstool Heizlast'!$B$20))</f>
        <v>9.2129080574581081</v>
      </c>
      <c r="U118">
        <v>6.4999392765334498</v>
      </c>
      <c r="V118">
        <v>40</v>
      </c>
      <c r="W118">
        <f>IF(U118&lt;'Planungstool Heizlast'!$B$8,'Planungstool Heizlast'!$B$21,IF(U118&gt;15,'Planungstool Heizlast'!$B$20,'Planungstool Heizlast'!$B$19/(15-'Planungstool Heizlast'!$B$8)*(15-Leistungsdaten!U118)+'Planungstool Heizlast'!$B$20))</f>
        <v>9.8782822524152092</v>
      </c>
      <c r="Z118" s="1">
        <f>IF('Planungstool Heizlast'!$B$4="EU13L",Leistungsdaten!I118,IF('Planungstool Heizlast'!$B$4="EU10L",E118,IF('Planungstool Heizlast'!$B$4="EU08L",A118,IF('Planungstool Heizlast'!$B$4="EU15L",M118,IF('Planungstool Heizlast'!$B$4="EU20L",Q118,IF('Planungstool Heizlast'!$B$4="EU35L",U118,""))))))</f>
        <v>6.4999392765334498</v>
      </c>
      <c r="AA118" s="1">
        <f>IF(OR('Planungstool Heizlast'!$B$9="Fußbodenheizung 35°C",'Planungstool Heizlast'!$B$9="Niedertemperaturheizkörper 45°C"),IF('Planungstool Heizlast'!$B$4="EU13L",Leistungsdaten!J118, IF('Planungstool Heizlast'!$B$4="EU35L",Leistungsdaten!V118,IF('Planungstool Heizlast'!$B$4="EU10L",Leistungsdaten!F118,IF('Planungstool Heizlast'!$B$4="EU08L",Leistungsdaten!B118,IF('Planungstool Heizlast'!$B$4="EU15L",N118,IF('Planungstool Heizlast'!$B$4="EU20L",R118,"")))))),IF('Planungstool Heizlast'!$B$4="EU13L",Leistungsdaten!J118, IF('Planungstool Heizlast'!$B$4="EU35L",Leistungsdaten!V118,IF('Planungstool Heizlast'!$B$4="EU10L",Leistungsdaten!F118,IF('Planungstool Heizlast'!$B$4="EU08L",Leistungsdaten!B118,IF('Planungstool Heizlast'!$B$4="EU15L",N118,IF('Planungstool Heizlast'!$B$4="EU20L",R118,""))))))*0.9)*'Planungstool Heizlast'!$B$5</f>
        <v>40</v>
      </c>
      <c r="AB118" s="1">
        <f>IF('Planungstool Heizlast'!$B$4="EU13L",Leistungsdaten!K118,IF('Planungstool Heizlast'!$B$4="EU10L",Leistungsdaten!G118, IF('Planungstool Heizlast'!$B$4="EU35L",Leistungsdaten!W118,IF('Planungstool Heizlast'!$B$4="EU08L",Leistungsdaten!C118,IF('Planungstool Heizlast'!$B$4="EU15L",O118,IF('Planungstool Heizlast'!$B$4="EU20L",S118,""))))))*$B$274</f>
        <v>9.8782822524152092</v>
      </c>
      <c r="AC118" s="1">
        <f t="shared" si="2"/>
        <v>30.121717747584789</v>
      </c>
    </row>
    <row r="119" spans="1:29" x14ac:dyDescent="0.25">
      <c r="A119">
        <v>3.8966746960786902</v>
      </c>
      <c r="B119">
        <v>10.769856036541</v>
      </c>
      <c r="C119">
        <f>IF(A119&lt;'Planungstool Heizlast'!$B$8,'Planungstool Heizlast'!$B$21,IF(A119&gt;15,'Planungstool Heizlast'!$B$20,'Planungstool Heizlast'!$B$19/(15-'Planungstool Heizlast'!$B$8)*(15-Leistungsdaten!A119)+'Planungstool Heizlast'!$B$20))</f>
        <v>12.571207176310882</v>
      </c>
      <c r="E119">
        <v>5.4277119088954899</v>
      </c>
      <c r="F119">
        <v>13</v>
      </c>
      <c r="G119">
        <f>IF(E119&lt;'Planungstool Heizlast'!$B$8,'Planungstool Heizlast'!$B$21,IF(E119&gt;15,'Planungstool Heizlast'!$B$20,'Planungstool Heizlast'!$B$19/(15-'Planungstool Heizlast'!$B$8)*(15-Leistungsdaten!E119)+'Planungstool Heizlast'!$B$20))</f>
        <v>10.987438741568884</v>
      </c>
      <c r="I119">
        <v>6.9506498923553002</v>
      </c>
      <c r="J119">
        <v>15</v>
      </c>
      <c r="K119">
        <f>IF(I119&lt;'Planungstool Heizlast'!$B$8,'Planungstool Heizlast'!$B$21,IF(I119&gt;15,'Planungstool Heizlast'!$B$20,'Planungstool Heizlast'!$B$19/(15-'Planungstool Heizlast'!$B$8)*(15-Leistungsdaten!I119)+'Planungstool Heizlast'!$B$20))</f>
        <v>9.4120484858116598</v>
      </c>
      <c r="M119">
        <v>8.3992987154842709</v>
      </c>
      <c r="N119">
        <v>19</v>
      </c>
      <c r="O119">
        <f>IF(M119&lt;'Planungstool Heizlast'!$B$8,'Planungstool Heizlast'!$B$21,IF(M119&gt;15,'Planungstool Heizlast'!$B$20,'Planungstool Heizlast'!$B$19/(15-'Planungstool Heizlast'!$B$8)*(15-Leistungsdaten!M119)+'Planungstool Heizlast'!$B$20))</f>
        <v>7.9135060206832568</v>
      </c>
      <c r="Q119">
        <v>7.4055052019534902</v>
      </c>
      <c r="R119">
        <v>26</v>
      </c>
      <c r="S119">
        <f>IF(Q119&lt;'Planungstool Heizlast'!$B$8,'Planungstool Heizlast'!$B$21,IF(Q119&gt;15,'Planungstool Heizlast'!$B$20,'Planungstool Heizlast'!$B$19/(15-'Planungstool Heizlast'!$B$8)*(15-Leistungsdaten!Q119)+'Planungstool Heizlast'!$B$20))</f>
        <v>8.9415272759508966</v>
      </c>
      <c r="U119">
        <v>6.7595406404412897</v>
      </c>
      <c r="V119">
        <v>40</v>
      </c>
      <c r="W119">
        <f>IF(U119&lt;'Planungstool Heizlast'!$B$8,'Planungstool Heizlast'!$B$21,IF(U119&gt;15,'Planungstool Heizlast'!$B$20,'Planungstool Heizlast'!$B$19/(15-'Planungstool Heizlast'!$B$8)*(15-Leistungsdaten!U119)+'Planungstool Heizlast'!$B$20))</f>
        <v>9.6097398274947992</v>
      </c>
      <c r="Z119" s="1">
        <f>IF('Planungstool Heizlast'!$B$4="EU13L",Leistungsdaten!I119,IF('Planungstool Heizlast'!$B$4="EU10L",E119,IF('Planungstool Heizlast'!$B$4="EU08L",A119,IF('Planungstool Heizlast'!$B$4="EU15L",M119,IF('Planungstool Heizlast'!$B$4="EU20L",Q119,IF('Planungstool Heizlast'!$B$4="EU35L",U119,""))))))</f>
        <v>6.7595406404412897</v>
      </c>
      <c r="AA119" s="1">
        <f>IF(OR('Planungstool Heizlast'!$B$9="Fußbodenheizung 35°C",'Planungstool Heizlast'!$B$9="Niedertemperaturheizkörper 45°C"),IF('Planungstool Heizlast'!$B$4="EU13L",Leistungsdaten!J119, IF('Planungstool Heizlast'!$B$4="EU35L",Leistungsdaten!V119,IF('Planungstool Heizlast'!$B$4="EU10L",Leistungsdaten!F119,IF('Planungstool Heizlast'!$B$4="EU08L",Leistungsdaten!B119,IF('Planungstool Heizlast'!$B$4="EU15L",N119,IF('Planungstool Heizlast'!$B$4="EU20L",R119,"")))))),IF('Planungstool Heizlast'!$B$4="EU13L",Leistungsdaten!J119, IF('Planungstool Heizlast'!$B$4="EU35L",Leistungsdaten!V119,IF('Planungstool Heizlast'!$B$4="EU10L",Leistungsdaten!F119,IF('Planungstool Heizlast'!$B$4="EU08L",Leistungsdaten!B119,IF('Planungstool Heizlast'!$B$4="EU15L",N119,IF('Planungstool Heizlast'!$B$4="EU20L",R119,""))))))*0.9)*'Planungstool Heizlast'!$B$5</f>
        <v>40</v>
      </c>
      <c r="AB119" s="1">
        <f>IF('Planungstool Heizlast'!$B$4="EU13L",Leistungsdaten!K119,IF('Planungstool Heizlast'!$B$4="EU10L",Leistungsdaten!G119, IF('Planungstool Heizlast'!$B$4="EU35L",Leistungsdaten!W119,IF('Planungstool Heizlast'!$B$4="EU08L",Leistungsdaten!C119,IF('Planungstool Heizlast'!$B$4="EU15L",O119,IF('Planungstool Heizlast'!$B$4="EU20L",S119,""))))))*$B$274</f>
        <v>9.6097398274947992</v>
      </c>
      <c r="AC119" s="1">
        <f t="shared" si="2"/>
        <v>30.390260172505201</v>
      </c>
    </row>
    <row r="120" spans="1:29" x14ac:dyDescent="0.25">
      <c r="A120">
        <v>4.0948953144854103</v>
      </c>
      <c r="B120">
        <v>10.7508723461393</v>
      </c>
      <c r="C120">
        <f>IF(A120&lt;'Planungstool Heizlast'!$B$8,'Planungstool Heizlast'!$B$21,IF(A120&gt;15,'Planungstool Heizlast'!$B$20,'Planungstool Heizlast'!$B$19/(15-'Planungstool Heizlast'!$B$8)*(15-Leistungsdaten!A120)+'Planungstool Heizlast'!$B$20))</f>
        <v>12.366159541988511</v>
      </c>
      <c r="E120">
        <v>5.6677948912210896</v>
      </c>
      <c r="F120">
        <v>13</v>
      </c>
      <c r="G120">
        <f>IF(E120&lt;'Planungstool Heizlast'!$B$8,'Planungstool Heizlast'!$B$21,IF(E120&gt;15,'Planungstool Heizlast'!$B$20,'Planungstool Heizlast'!$B$19/(15-'Planungstool Heizlast'!$B$8)*(15-Leistungsdaten!E120)+'Planungstool Heizlast'!$B$20))</f>
        <v>10.739086940617913</v>
      </c>
      <c r="I120">
        <v>7.1379685535836597</v>
      </c>
      <c r="J120">
        <v>15</v>
      </c>
      <c r="K120">
        <f>IF(I120&lt;'Planungstool Heizlast'!$B$8,'Planungstool Heizlast'!$B$21,IF(I120&gt;15,'Planungstool Heizlast'!$B$20,'Planungstool Heizlast'!$B$19/(15-'Planungstool Heizlast'!$B$8)*(15-Leistungsdaten!I120)+'Planungstool Heizlast'!$B$20))</f>
        <v>9.2182782884525825</v>
      </c>
      <c r="M120">
        <v>8.6698108203163908</v>
      </c>
      <c r="N120">
        <v>19</v>
      </c>
      <c r="O120">
        <f>IF(M120&lt;'Planungstool Heizlast'!$B$8,'Planungstool Heizlast'!$B$21,IF(M120&gt;15,'Planungstool Heizlast'!$B$20,'Planungstool Heizlast'!$B$19/(15-'Planungstool Heizlast'!$B$8)*(15-Leistungsdaten!M120)+'Planungstool Heizlast'!$B$20))</f>
        <v>7.6336770725282292</v>
      </c>
      <c r="Q120">
        <v>7.6681454904395396</v>
      </c>
      <c r="R120">
        <v>26</v>
      </c>
      <c r="S120">
        <f>IF(Q120&lt;'Planungstool Heizlast'!$B$8,'Planungstool Heizlast'!$B$21,IF(Q120&gt;15,'Planungstool Heizlast'!$B$20,'Planungstool Heizlast'!$B$19/(15-'Planungstool Heizlast'!$B$8)*(15-Leistungsdaten!Q120)+'Planungstool Heizlast'!$B$20))</f>
        <v>8.6698412613239544</v>
      </c>
      <c r="U120">
        <v>7.0194271254267102</v>
      </c>
      <c r="V120">
        <v>40</v>
      </c>
      <c r="W120">
        <f>IF(U120&lt;'Planungstool Heizlast'!$B$8,'Planungstool Heizlast'!$B$21,IF(U120&gt;15,'Planungstool Heizlast'!$B$20,'Planungstool Heizlast'!$B$19/(15-'Planungstool Heizlast'!$B$8)*(15-Leistungsdaten!U120)+'Planungstool Heizlast'!$B$20))</f>
        <v>9.3409024614985174</v>
      </c>
      <c r="Z120" s="1">
        <f>IF('Planungstool Heizlast'!$B$4="EU13L",Leistungsdaten!I120,IF('Planungstool Heizlast'!$B$4="EU10L",E120,IF('Planungstool Heizlast'!$B$4="EU08L",A120,IF('Planungstool Heizlast'!$B$4="EU15L",M120,IF('Planungstool Heizlast'!$B$4="EU20L",Q120,IF('Planungstool Heizlast'!$B$4="EU35L",U120,""))))))</f>
        <v>7.0194271254267102</v>
      </c>
      <c r="AA120" s="1">
        <f>IF(OR('Planungstool Heizlast'!$B$9="Fußbodenheizung 35°C",'Planungstool Heizlast'!$B$9="Niedertemperaturheizkörper 45°C"),IF('Planungstool Heizlast'!$B$4="EU13L",Leistungsdaten!J120, IF('Planungstool Heizlast'!$B$4="EU35L",Leistungsdaten!V120,IF('Planungstool Heizlast'!$B$4="EU10L",Leistungsdaten!F120,IF('Planungstool Heizlast'!$B$4="EU08L",Leistungsdaten!B120,IF('Planungstool Heizlast'!$B$4="EU15L",N120,IF('Planungstool Heizlast'!$B$4="EU20L",R120,"")))))),IF('Planungstool Heizlast'!$B$4="EU13L",Leistungsdaten!J120, IF('Planungstool Heizlast'!$B$4="EU35L",Leistungsdaten!V120,IF('Planungstool Heizlast'!$B$4="EU10L",Leistungsdaten!F120,IF('Planungstool Heizlast'!$B$4="EU08L",Leistungsdaten!B120,IF('Planungstool Heizlast'!$B$4="EU15L",N120,IF('Planungstool Heizlast'!$B$4="EU20L",R120,""))))))*0.9)*'Planungstool Heizlast'!$B$5</f>
        <v>40</v>
      </c>
      <c r="AB120" s="1">
        <f>IF('Planungstool Heizlast'!$B$4="EU13L",Leistungsdaten!K120,IF('Planungstool Heizlast'!$B$4="EU10L",Leistungsdaten!G120, IF('Planungstool Heizlast'!$B$4="EU35L",Leistungsdaten!W120,IF('Planungstool Heizlast'!$B$4="EU08L",Leistungsdaten!C120,IF('Planungstool Heizlast'!$B$4="EU15L",O120,IF('Planungstool Heizlast'!$B$4="EU20L",S120,""))))))*$B$274</f>
        <v>9.3409024614985174</v>
      </c>
      <c r="AC120" s="1">
        <f t="shared" si="2"/>
        <v>30.659097538501484</v>
      </c>
    </row>
    <row r="121" spans="1:29" x14ac:dyDescent="0.25">
      <c r="A121">
        <v>4.3102990784238502</v>
      </c>
      <c r="B121">
        <v>10.7666613125343</v>
      </c>
      <c r="C121">
        <f>IF(A121&lt;'Planungstool Heizlast'!$B$8,'Planungstool Heizlast'!$B$21,IF(A121&gt;15,'Planungstool Heizlast'!$B$20,'Planungstool Heizlast'!$B$19/(15-'Planungstool Heizlast'!$B$8)*(15-Leistungsdaten!A121)+'Planungstool Heizlast'!$B$20))</f>
        <v>12.143336948785389</v>
      </c>
      <c r="E121">
        <v>5.9079756435807598</v>
      </c>
      <c r="F121">
        <v>13</v>
      </c>
      <c r="G121">
        <f>IF(E121&lt;'Planungstool Heizlast'!$B$8,'Planungstool Heizlast'!$B$21,IF(E121&gt;15,'Planungstool Heizlast'!$B$20,'Planungstool Heizlast'!$B$19/(15-'Planungstool Heizlast'!$B$8)*(15-Leistungsdaten!E121)+'Planungstool Heizlast'!$B$20))</f>
        <v>10.490634002286004</v>
      </c>
      <c r="I121">
        <v>7.3519858493429</v>
      </c>
      <c r="J121">
        <v>15</v>
      </c>
      <c r="K121">
        <f>IF(I121&lt;'Planungstool Heizlast'!$B$8,'Planungstool Heizlast'!$B$21,IF(I121&gt;15,'Planungstool Heizlast'!$B$20,'Planungstool Heizlast'!$B$19/(15-'Planungstool Heizlast'!$B$8)*(15-Leistungsdaten!I121)+'Planungstool Heizlast'!$B$20))</f>
        <v>8.9968899154758599</v>
      </c>
      <c r="M121">
        <v>8.9406757297416704</v>
      </c>
      <c r="N121">
        <v>19</v>
      </c>
      <c r="O121">
        <f>IF(M121&lt;'Planungstool Heizlast'!$B$8,'Planungstool Heizlast'!$B$21,IF(M121&gt;15,'Planungstool Heizlast'!$B$20,'Planungstool Heizlast'!$B$19/(15-'Planungstool Heizlast'!$B$8)*(15-Leistungsdaten!M121)+'Planungstool Heizlast'!$B$20))</f>
        <v>7.3534831686597801</v>
      </c>
      <c r="Q121">
        <v>7.9310813004735099</v>
      </c>
      <c r="R121">
        <v>26</v>
      </c>
      <c r="S121">
        <f>IF(Q121&lt;'Planungstool Heizlast'!$B$8,'Planungstool Heizlast'!$B$21,IF(Q121&gt;15,'Planungstool Heizlast'!$B$20,'Planungstool Heizlast'!$B$19/(15-'Planungstool Heizlast'!$B$8)*(15-Leistungsdaten!Q121)+'Planungstool Heizlast'!$B$20))</f>
        <v>8.3978495469429735</v>
      </c>
      <c r="U121">
        <v>7.2795993249848001</v>
      </c>
      <c r="V121">
        <v>40</v>
      </c>
      <c r="W121">
        <f>IF(U121&lt;'Planungstool Heizlast'!$B$8,'Planungstool Heizlast'!$B$21,IF(U121&gt;15,'Planungstool Heizlast'!$B$20,'Planungstool Heizlast'!$B$19/(15-'Planungstool Heizlast'!$B$8)*(15-Leistungsdaten!U121)+'Planungstool Heizlast'!$B$20))</f>
        <v>9.0717695404904077</v>
      </c>
      <c r="Z121" s="1">
        <f>IF('Planungstool Heizlast'!$B$4="EU13L",Leistungsdaten!I121,IF('Planungstool Heizlast'!$B$4="EU10L",E121,IF('Planungstool Heizlast'!$B$4="EU08L",A121,IF('Planungstool Heizlast'!$B$4="EU15L",M121,IF('Planungstool Heizlast'!$B$4="EU20L",Q121,IF('Planungstool Heizlast'!$B$4="EU35L",U121,""))))))</f>
        <v>7.2795993249848001</v>
      </c>
      <c r="AA121" s="1">
        <f>IF(OR('Planungstool Heizlast'!$B$9="Fußbodenheizung 35°C",'Planungstool Heizlast'!$B$9="Niedertemperaturheizkörper 45°C"),IF('Planungstool Heizlast'!$B$4="EU13L",Leistungsdaten!J121, IF('Planungstool Heizlast'!$B$4="EU35L",Leistungsdaten!V121,IF('Planungstool Heizlast'!$B$4="EU10L",Leistungsdaten!F121,IF('Planungstool Heizlast'!$B$4="EU08L",Leistungsdaten!B121,IF('Planungstool Heizlast'!$B$4="EU15L",N121,IF('Planungstool Heizlast'!$B$4="EU20L",R121,"")))))),IF('Planungstool Heizlast'!$B$4="EU13L",Leistungsdaten!J121, IF('Planungstool Heizlast'!$B$4="EU35L",Leistungsdaten!V121,IF('Planungstool Heizlast'!$B$4="EU10L",Leistungsdaten!F121,IF('Planungstool Heizlast'!$B$4="EU08L",Leistungsdaten!B121,IF('Planungstool Heizlast'!$B$4="EU15L",N121,IF('Planungstool Heizlast'!$B$4="EU20L",R121,""))))))*0.9)*'Planungstool Heizlast'!$B$5</f>
        <v>40</v>
      </c>
      <c r="AB121" s="1">
        <f>IF('Planungstool Heizlast'!$B$4="EU13L",Leistungsdaten!K121,IF('Planungstool Heizlast'!$B$4="EU10L",Leistungsdaten!G121, IF('Planungstool Heizlast'!$B$4="EU35L",Leistungsdaten!W121,IF('Planungstool Heizlast'!$B$4="EU08L",Leistungsdaten!C121,IF('Planungstool Heizlast'!$B$4="EU15L",O121,IF('Planungstool Heizlast'!$B$4="EU20L",S121,""))))))*$B$274</f>
        <v>9.0717695404904077</v>
      </c>
      <c r="AC121" s="1">
        <f t="shared" si="2"/>
        <v>30.928230459509592</v>
      </c>
    </row>
    <row r="122" spans="1:29" x14ac:dyDescent="0.25">
      <c r="A122">
        <v>4.5254983440509697</v>
      </c>
      <c r="B122">
        <v>10.782116711556601</v>
      </c>
      <c r="C122">
        <f>IF(A122&lt;'Planungstool Heizlast'!$B$8,'Planungstool Heizlast'!$B$21,IF(A122&gt;15,'Planungstool Heizlast'!$B$20,'Planungstool Heizlast'!$B$19/(15-'Planungstool Heizlast'!$B$8)*(15-Leistungsdaten!A122)+'Planungstool Heizlast'!$B$20))</f>
        <v>11.920725897122679</v>
      </c>
      <c r="E122">
        <v>6.1482540841141997</v>
      </c>
      <c r="F122">
        <v>13</v>
      </c>
      <c r="G122">
        <f>IF(E122&lt;'Planungstool Heizlast'!$B$8,'Planungstool Heizlast'!$B$21,IF(E122&gt;15,'Planungstool Heizlast'!$B$20,'Planungstool Heizlast'!$B$19/(15-'Planungstool Heizlast'!$B$8)*(15-Leistungsdaten!E122)+'Planungstool Heizlast'!$B$20))</f>
        <v>10.242080011252847</v>
      </c>
      <c r="I122">
        <v>7.5657874683323403</v>
      </c>
      <c r="J122">
        <v>15</v>
      </c>
      <c r="K122">
        <f>IF(I122&lt;'Planungstool Heizlast'!$B$8,'Planungstool Heizlast'!$B$21,IF(I122&gt;15,'Planungstool Heizlast'!$B$20,'Planungstool Heizlast'!$B$19/(15-'Planungstool Heizlast'!$B$8)*(15-Leistungsdaten!I122)+'Planungstool Heizlast'!$B$20))</f>
        <v>8.7757246475009332</v>
      </c>
      <c r="M122">
        <v>9.2118943228789902</v>
      </c>
      <c r="N122">
        <v>19</v>
      </c>
      <c r="O122">
        <f>IF(M122&lt;'Planungstool Heizlast'!$B$8,'Planungstool Heizlast'!$B$21,IF(M122&gt;15,'Planungstool Heizlast'!$B$20,'Planungstool Heizlast'!$B$19/(15-'Planungstool Heizlast'!$B$8)*(15-Leistungsdaten!M122)+'Planungstool Heizlast'!$B$20))</f>
        <v>7.072923399680854</v>
      </c>
      <c r="Q122">
        <v>8.1943130831531903</v>
      </c>
      <c r="R122">
        <v>26</v>
      </c>
      <c r="S122">
        <f>IF(Q122&lt;'Planungstool Heizlast'!$B$8,'Planungstool Heizlast'!$B$21,IF(Q122&gt;15,'Planungstool Heizlast'!$B$20,'Planungstool Heizlast'!$B$19/(15-'Planungstool Heizlast'!$B$8)*(15-Leistungsdaten!Q122)+'Planungstool Heizlast'!$B$20))</f>
        <v>8.1255516661736777</v>
      </c>
      <c r="U122">
        <v>7.5400578326106604</v>
      </c>
      <c r="V122">
        <v>40</v>
      </c>
      <c r="W122">
        <f>IF(U122&lt;'Planungstool Heizlast'!$B$8,'Planungstool Heizlast'!$B$21,IF(U122&gt;15,'Planungstool Heizlast'!$B$20,'Planungstool Heizlast'!$B$19/(15-'Planungstool Heizlast'!$B$8)*(15-Leistungsdaten!U122)+'Planungstool Heizlast'!$B$20))</f>
        <v>8.8023404505345084</v>
      </c>
      <c r="Z122" s="1">
        <f>IF('Planungstool Heizlast'!$B$4="EU13L",Leistungsdaten!I122,IF('Planungstool Heizlast'!$B$4="EU10L",E122,IF('Planungstool Heizlast'!$B$4="EU08L",A122,IF('Planungstool Heizlast'!$B$4="EU15L",M122,IF('Planungstool Heizlast'!$B$4="EU20L",Q122,IF('Planungstool Heizlast'!$B$4="EU35L",U122,""))))))</f>
        <v>7.5400578326106604</v>
      </c>
      <c r="AA122" s="1">
        <f>IF(OR('Planungstool Heizlast'!$B$9="Fußbodenheizung 35°C",'Planungstool Heizlast'!$B$9="Niedertemperaturheizkörper 45°C"),IF('Planungstool Heizlast'!$B$4="EU13L",Leistungsdaten!J122, IF('Planungstool Heizlast'!$B$4="EU35L",Leistungsdaten!V122,IF('Planungstool Heizlast'!$B$4="EU10L",Leistungsdaten!F122,IF('Planungstool Heizlast'!$B$4="EU08L",Leistungsdaten!B122,IF('Planungstool Heizlast'!$B$4="EU15L",N122,IF('Planungstool Heizlast'!$B$4="EU20L",R122,"")))))),IF('Planungstool Heizlast'!$B$4="EU13L",Leistungsdaten!J122, IF('Planungstool Heizlast'!$B$4="EU35L",Leistungsdaten!V122,IF('Planungstool Heizlast'!$B$4="EU10L",Leistungsdaten!F122,IF('Planungstool Heizlast'!$B$4="EU08L",Leistungsdaten!B122,IF('Planungstool Heizlast'!$B$4="EU15L",N122,IF('Planungstool Heizlast'!$B$4="EU20L",R122,""))))))*0.9)*'Planungstool Heizlast'!$B$5</f>
        <v>40</v>
      </c>
      <c r="AB122" s="1">
        <f>IF('Planungstool Heizlast'!$B$4="EU13L",Leistungsdaten!K122,IF('Planungstool Heizlast'!$B$4="EU10L",Leistungsdaten!G122, IF('Planungstool Heizlast'!$B$4="EU35L",Leistungsdaten!W122,IF('Planungstool Heizlast'!$B$4="EU08L",Leistungsdaten!C122,IF('Planungstool Heizlast'!$B$4="EU15L",O122,IF('Planungstool Heizlast'!$B$4="EU20L",S122,""))))))*$B$274</f>
        <v>8.8023404505345084</v>
      </c>
      <c r="AC122" s="1">
        <f t="shared" si="2"/>
        <v>31.197659549465492</v>
      </c>
    </row>
    <row r="123" spans="1:29" x14ac:dyDescent="0.25">
      <c r="A123">
        <v>4.7226024902164596</v>
      </c>
      <c r="B123">
        <v>10.761444692351599</v>
      </c>
      <c r="C123">
        <f>IF(A123&lt;'Planungstool Heizlast'!$B$8,'Planungstool Heizlast'!$B$21,IF(A123&gt;15,'Planungstool Heizlast'!$B$20,'Planungstool Heizlast'!$B$19/(15-'Planungstool Heizlast'!$B$8)*(15-Leistungsdaten!A123)+'Planungstool Heizlast'!$B$20))</f>
        <v>11.716833188022976</v>
      </c>
      <c r="E123">
        <v>6.3886301236399303</v>
      </c>
      <c r="F123">
        <v>13</v>
      </c>
      <c r="G123">
        <f>IF(E123&lt;'Planungstool Heizlast'!$B$8,'Planungstool Heizlast'!$B$21,IF(E123&gt;15,'Planungstool Heizlast'!$B$20,'Planungstool Heizlast'!$B$19/(15-'Planungstool Heizlast'!$B$8)*(15-Leistungsdaten!E123)+'Planungstool Heizlast'!$B$20))</f>
        <v>9.9934250597714662</v>
      </c>
      <c r="I123">
        <v>7.7520524334484797</v>
      </c>
      <c r="J123">
        <v>15</v>
      </c>
      <c r="K123">
        <f>IF(I123&lt;'Planungstool Heizlast'!$B$8,'Planungstool Heizlast'!$B$21,IF(I123&gt;15,'Planungstool Heizlast'!$B$20,'Planungstool Heizlast'!$B$19/(15-'Planungstool Heizlast'!$B$8)*(15-Leistungsdaten!I123)+'Planungstool Heizlast'!$B$20))</f>
        <v>8.5830444371313117</v>
      </c>
      <c r="M123">
        <v>9.48346747884721</v>
      </c>
      <c r="N123">
        <v>19</v>
      </c>
      <c r="O123">
        <f>IF(M123&lt;'Planungstool Heizlast'!$B$8,'Planungstool Heizlast'!$B$21,IF(M123&gt;15,'Planungstool Heizlast'!$B$20,'Planungstool Heizlast'!$B$19/(15-'Planungstool Heizlast'!$B$8)*(15-Leistungsdaten!M123)+'Planungstool Heizlast'!$B$20))</f>
        <v>6.7919968561944168</v>
      </c>
      <c r="Q123">
        <v>8.4578412895763897</v>
      </c>
      <c r="R123">
        <v>26</v>
      </c>
      <c r="S123">
        <f>IF(Q123&lt;'Planungstool Heizlast'!$B$8,'Planungstool Heizlast'!$B$21,IF(Q123&gt;15,'Planungstool Heizlast'!$B$20,'Planungstool Heizlast'!$B$19/(15-'Planungstool Heizlast'!$B$8)*(15-Leistungsdaten!Q123)+'Planungstool Heizlast'!$B$20))</f>
        <v>7.8529471523817733</v>
      </c>
      <c r="U123">
        <v>7.8008032417993904</v>
      </c>
      <c r="V123">
        <v>40</v>
      </c>
      <c r="W123">
        <f>IF(U123&lt;'Planungstool Heizlast'!$B$8,'Planungstool Heizlast'!$B$21,IF(U123&gt;15,'Planungstool Heizlast'!$B$20,'Planungstool Heizlast'!$B$19/(15-'Planungstool Heizlast'!$B$8)*(15-Leistungsdaten!U123)+'Planungstool Heizlast'!$B$20))</f>
        <v>8.5326145776948579</v>
      </c>
      <c r="Z123" s="1">
        <f>IF('Planungstool Heizlast'!$B$4="EU13L",Leistungsdaten!I123,IF('Planungstool Heizlast'!$B$4="EU10L",E123,IF('Planungstool Heizlast'!$B$4="EU08L",A123,IF('Planungstool Heizlast'!$B$4="EU15L",M123,IF('Planungstool Heizlast'!$B$4="EU20L",Q123,IF('Planungstool Heizlast'!$B$4="EU35L",U123,""))))))</f>
        <v>7.8008032417993904</v>
      </c>
      <c r="AA123" s="1">
        <f>IF(OR('Planungstool Heizlast'!$B$9="Fußbodenheizung 35°C",'Planungstool Heizlast'!$B$9="Niedertemperaturheizkörper 45°C"),IF('Planungstool Heizlast'!$B$4="EU13L",Leistungsdaten!J123, IF('Planungstool Heizlast'!$B$4="EU35L",Leistungsdaten!V123,IF('Planungstool Heizlast'!$B$4="EU10L",Leistungsdaten!F123,IF('Planungstool Heizlast'!$B$4="EU08L",Leistungsdaten!B123,IF('Planungstool Heizlast'!$B$4="EU15L",N123,IF('Planungstool Heizlast'!$B$4="EU20L",R123,"")))))),IF('Planungstool Heizlast'!$B$4="EU13L",Leistungsdaten!J123, IF('Planungstool Heizlast'!$B$4="EU35L",Leistungsdaten!V123,IF('Planungstool Heizlast'!$B$4="EU10L",Leistungsdaten!F123,IF('Planungstool Heizlast'!$B$4="EU08L",Leistungsdaten!B123,IF('Planungstool Heizlast'!$B$4="EU15L",N123,IF('Planungstool Heizlast'!$B$4="EU20L",R123,""))))))*0.9)*'Planungstool Heizlast'!$B$5</f>
        <v>40</v>
      </c>
      <c r="AB123" s="1">
        <f>IF('Planungstool Heizlast'!$B$4="EU13L",Leistungsdaten!K123,IF('Planungstool Heizlast'!$B$4="EU10L",Leistungsdaten!G123, IF('Planungstool Heizlast'!$B$4="EU35L",Leistungsdaten!W123,IF('Planungstool Heizlast'!$B$4="EU08L",Leistungsdaten!C123,IF('Planungstool Heizlast'!$B$4="EU15L",O123,IF('Planungstool Heizlast'!$B$4="EU20L",S123,""))))))*$B$274</f>
        <v>8.5326145776948579</v>
      </c>
      <c r="AC123" s="1">
        <f t="shared" si="2"/>
        <v>31.467385422305142</v>
      </c>
    </row>
    <row r="124" spans="1:29" x14ac:dyDescent="0.25">
      <c r="A124">
        <v>4.9372623219305201</v>
      </c>
      <c r="B124">
        <v>10.776052766335599</v>
      </c>
      <c r="C124">
        <f>IF(A124&lt;'Planungstool Heizlast'!$B$8,'Planungstool Heizlast'!$B$21,IF(A124&gt;15,'Planungstool Heizlast'!$B$20,'Planungstool Heizlast'!$B$19/(15-'Planungstool Heizlast'!$B$8)*(15-Leistungsdaten!A124)+'Planungstool Heizlast'!$B$20))</f>
        <v>11.494780149187768</v>
      </c>
      <c r="E124">
        <v>6.6291036656553999</v>
      </c>
      <c r="F124">
        <v>13</v>
      </c>
      <c r="G124">
        <f>IF(E124&lt;'Planungstool Heizlast'!$B$8,'Planungstool Heizlast'!$B$21,IF(E124&gt;15,'Planungstool Heizlast'!$B$20,'Planungstool Heizlast'!$B$19/(15-'Planungstool Heizlast'!$B$8)*(15-Leistungsdaten!E124)+'Planungstool Heizlast'!$B$20))</f>
        <v>9.74466924766811</v>
      </c>
      <c r="I124">
        <v>7.96531146114918</v>
      </c>
      <c r="J124">
        <v>15</v>
      </c>
      <c r="K124">
        <f>IF(I124&lt;'Planungstool Heizlast'!$B$8,'Planungstool Heizlast'!$B$21,IF(I124&gt;15,'Planungstool Heizlast'!$B$20,'Planungstool Heizlast'!$B$19/(15-'Planungstool Heizlast'!$B$8)*(15-Leistungsdaten!I124)+'Planungstool Heizlast'!$B$20))</f>
        <v>8.3624404481043282</v>
      </c>
      <c r="M124">
        <v>9.7553960767652299</v>
      </c>
      <c r="N124">
        <v>19</v>
      </c>
      <c r="O124">
        <f>IF(M124&lt;'Planungstool Heizlast'!$B$8,'Planungstool Heizlast'!$B$21,IF(M124&gt;15,'Planungstool Heizlast'!$B$20,'Planungstool Heizlast'!$B$19/(15-'Planungstool Heizlast'!$B$8)*(15-Leistungsdaten!M124)+'Planungstool Heizlast'!$B$20))</f>
        <v>6.5107026288033927</v>
      </c>
      <c r="Q124">
        <v>8.7216663708409303</v>
      </c>
      <c r="R124">
        <v>26</v>
      </c>
      <c r="S124">
        <f>IF(Q124&lt;'Planungstool Heizlast'!$B$8,'Planungstool Heizlast'!$B$21,IF(Q124&gt;15,'Planungstool Heizlast'!$B$20,'Planungstool Heizlast'!$B$19/(15-'Planungstool Heizlast'!$B$8)*(15-Leistungsdaten!Q124)+'Planungstool Heizlast'!$B$20))</f>
        <v>7.5800355389329503</v>
      </c>
      <c r="U124">
        <v>8.0618361460460708</v>
      </c>
      <c r="V124">
        <v>40</v>
      </c>
      <c r="W124">
        <f>IF(U124&lt;'Planungstool Heizlast'!$B$8,'Planungstool Heizlast'!$B$21,IF(U124&gt;15,'Planungstool Heizlast'!$B$20,'Planungstool Heizlast'!$B$19/(15-'Planungstool Heizlast'!$B$8)*(15-Leistungsdaten!U124)+'Planungstool Heizlast'!$B$20))</f>
        <v>8.262591308035514</v>
      </c>
      <c r="Z124" s="1">
        <f>IF('Planungstool Heizlast'!$B$4="EU13L",Leistungsdaten!I124,IF('Planungstool Heizlast'!$B$4="EU10L",E124,IF('Planungstool Heizlast'!$B$4="EU08L",A124,IF('Planungstool Heizlast'!$B$4="EU15L",M124,IF('Planungstool Heizlast'!$B$4="EU20L",Q124,IF('Planungstool Heizlast'!$B$4="EU35L",U124,""))))))</f>
        <v>8.0618361460460708</v>
      </c>
      <c r="AA124" s="1">
        <f>IF(OR('Planungstool Heizlast'!$B$9="Fußbodenheizung 35°C",'Planungstool Heizlast'!$B$9="Niedertemperaturheizkörper 45°C"),IF('Planungstool Heizlast'!$B$4="EU13L",Leistungsdaten!J124, IF('Planungstool Heizlast'!$B$4="EU35L",Leistungsdaten!V124,IF('Planungstool Heizlast'!$B$4="EU10L",Leistungsdaten!F124,IF('Planungstool Heizlast'!$B$4="EU08L",Leistungsdaten!B124,IF('Planungstool Heizlast'!$B$4="EU15L",N124,IF('Planungstool Heizlast'!$B$4="EU20L",R124,"")))))),IF('Planungstool Heizlast'!$B$4="EU13L",Leistungsdaten!J124, IF('Planungstool Heizlast'!$B$4="EU35L",Leistungsdaten!V124,IF('Planungstool Heizlast'!$B$4="EU10L",Leistungsdaten!F124,IF('Planungstool Heizlast'!$B$4="EU08L",Leistungsdaten!B124,IF('Planungstool Heizlast'!$B$4="EU15L",N124,IF('Planungstool Heizlast'!$B$4="EU20L",R124,""))))))*0.9)*'Planungstool Heizlast'!$B$5</f>
        <v>40</v>
      </c>
      <c r="AB124" s="1">
        <f>IF('Planungstool Heizlast'!$B$4="EU13L",Leistungsdaten!K124,IF('Planungstool Heizlast'!$B$4="EU10L",Leistungsdaten!G124, IF('Planungstool Heizlast'!$B$4="EU35L",Leistungsdaten!W124,IF('Planungstool Heizlast'!$B$4="EU08L",Leistungsdaten!C124,IF('Planungstool Heizlast'!$B$4="EU15L",O124,IF('Planungstool Heizlast'!$B$4="EU20L",S124,""))))))*$B$274</f>
        <v>8.262591308035514</v>
      </c>
      <c r="AC124" s="1">
        <f t="shared" si="2"/>
        <v>31.737408691964486</v>
      </c>
    </row>
    <row r="125" spans="1:29" x14ac:dyDescent="0.25">
      <c r="A125">
        <v>5.1335765788745604</v>
      </c>
      <c r="B125">
        <v>10.7541986254704</v>
      </c>
      <c r="C125">
        <f>IF(A125&lt;'Planungstool Heizlast'!$B$8,'Planungstool Heizlast'!$B$21,IF(A125&gt;15,'Planungstool Heizlast'!$B$20,'Planungstool Heizlast'!$B$19/(15-'Planungstool Heizlast'!$B$8)*(15-Leistungsdaten!A125)+'Planungstool Heizlast'!$B$20))</f>
        <v>11.291704534281074</v>
      </c>
      <c r="E125">
        <v>6.8696746063368899</v>
      </c>
      <c r="F125">
        <v>13</v>
      </c>
      <c r="G125">
        <f>IF(E125&lt;'Planungstool Heizlast'!$B$8,'Planungstool Heizlast'!$B$21,IF(E125&gt;15,'Planungstool Heizlast'!$B$20,'Planungstool Heizlast'!$B$19/(15-'Planungstool Heizlast'!$B$8)*(15-Leistungsdaten!E125)+'Planungstool Heizlast'!$B$20))</f>
        <v>9.4958126823423363</v>
      </c>
      <c r="I125">
        <v>8.1508320731967601</v>
      </c>
      <c r="J125">
        <v>15</v>
      </c>
      <c r="K125">
        <f>IF(I125&lt;'Planungstool Heizlast'!$B$8,'Planungstool Heizlast'!$B$21,IF(I125&gt;15,'Planungstool Heizlast'!$B$20,'Planungstool Heizlast'!$B$19/(15-'Planungstool Heizlast'!$B$8)*(15-Leistungsdaten!I125)+'Planungstool Heizlast'!$B$20))</f>
        <v>8.1705302274413043</v>
      </c>
      <c r="M125">
        <v>10.027680995751901</v>
      </c>
      <c r="N125">
        <v>19</v>
      </c>
      <c r="O125">
        <f>IF(M125&lt;'Planungstool Heizlast'!$B$8,'Planungstool Heizlast'!$B$21,IF(M125&gt;15,'Planungstool Heizlast'!$B$20,'Planungstool Heizlast'!$B$19/(15-'Planungstool Heizlast'!$B$8)*(15-Leistungsdaten!M125)+'Planungstool Heizlast'!$B$20))</f>
        <v>6.2290398081107563</v>
      </c>
      <c r="Q125">
        <v>8.9857887780446006</v>
      </c>
      <c r="R125">
        <v>26</v>
      </c>
      <c r="S125">
        <f>IF(Q125&lt;'Planungstool Heizlast'!$B$8,'Planungstool Heizlast'!$B$21,IF(Q125&gt;15,'Planungstool Heizlast'!$B$20,'Planungstool Heizlast'!$B$19/(15-'Planungstool Heizlast'!$B$8)*(15-Leistungsdaten!Q125)+'Planungstool Heizlast'!$B$20))</f>
        <v>7.3068163591929345</v>
      </c>
      <c r="U125">
        <v>8.3231571388458203</v>
      </c>
      <c r="V125">
        <v>40</v>
      </c>
      <c r="W125">
        <f>IF(U125&lt;'Planungstool Heizlast'!$B$8,'Planungstool Heizlast'!$B$21,IF(U125&gt;15,'Planungstool Heizlast'!$B$20,'Planungstool Heizlast'!$B$19/(15-'Planungstool Heizlast'!$B$8)*(15-Leistungsdaten!U125)+'Planungstool Heizlast'!$B$20))</f>
        <v>7.9922700276204912</v>
      </c>
      <c r="Z125" s="1">
        <f>IF('Planungstool Heizlast'!$B$4="EU13L",Leistungsdaten!I125,IF('Planungstool Heizlast'!$B$4="EU10L",E125,IF('Planungstool Heizlast'!$B$4="EU08L",A125,IF('Planungstool Heizlast'!$B$4="EU15L",M125,IF('Planungstool Heizlast'!$B$4="EU20L",Q125,IF('Planungstool Heizlast'!$B$4="EU35L",U125,""))))))</f>
        <v>8.3231571388458203</v>
      </c>
      <c r="AA125" s="1">
        <f>IF(OR('Planungstool Heizlast'!$B$9="Fußbodenheizung 35°C",'Planungstool Heizlast'!$B$9="Niedertemperaturheizkörper 45°C"),IF('Planungstool Heizlast'!$B$4="EU13L",Leistungsdaten!J125, IF('Planungstool Heizlast'!$B$4="EU35L",Leistungsdaten!V125,IF('Planungstool Heizlast'!$B$4="EU10L",Leistungsdaten!F125,IF('Planungstool Heizlast'!$B$4="EU08L",Leistungsdaten!B125,IF('Planungstool Heizlast'!$B$4="EU15L",N125,IF('Planungstool Heizlast'!$B$4="EU20L",R125,"")))))),IF('Planungstool Heizlast'!$B$4="EU13L",Leistungsdaten!J125, IF('Planungstool Heizlast'!$B$4="EU35L",Leistungsdaten!V125,IF('Planungstool Heizlast'!$B$4="EU10L",Leistungsdaten!F125,IF('Planungstool Heizlast'!$B$4="EU08L",Leistungsdaten!B125,IF('Planungstool Heizlast'!$B$4="EU15L",N125,IF('Planungstool Heizlast'!$B$4="EU20L",R125,""))))))*0.9)*'Planungstool Heizlast'!$B$5</f>
        <v>40</v>
      </c>
      <c r="AB125" s="1">
        <f>IF('Planungstool Heizlast'!$B$4="EU13L",Leistungsdaten!K125,IF('Planungstool Heizlast'!$B$4="EU10L",Leistungsdaten!G125, IF('Planungstool Heizlast'!$B$4="EU35L",Leistungsdaten!W125,IF('Planungstool Heizlast'!$B$4="EU08L",Leistungsdaten!C125,IF('Planungstool Heizlast'!$B$4="EU15L",O125,IF('Planungstool Heizlast'!$B$4="EU20L",S125,""))))))*$B$274</f>
        <v>7.9922700276204912</v>
      </c>
      <c r="AC125" s="1">
        <f t="shared" si="2"/>
        <v>32.007729972379508</v>
      </c>
    </row>
    <row r="126" spans="1:29" x14ac:dyDescent="0.25">
      <c r="A126">
        <v>5.3476923214128096</v>
      </c>
      <c r="B126">
        <v>10.767954602127</v>
      </c>
      <c r="C126">
        <f>IF(A126&lt;'Planungstool Heizlast'!$B$8,'Planungstool Heizlast'!$B$21,IF(A126&gt;15,'Planungstool Heizlast'!$B$20,'Planungstool Heizlast'!$B$19/(15-'Planungstool Heizlast'!$B$8)*(15-Leistungsdaten!A126)+'Planungstool Heizlast'!$B$20))</f>
        <v>11.070214323870362</v>
      </c>
      <c r="E126">
        <v>7.1103428345395798</v>
      </c>
      <c r="F126">
        <v>13</v>
      </c>
      <c r="G126">
        <f>IF(E126&lt;'Planungstool Heizlast'!$B$8,'Planungstool Heizlast'!$B$21,IF(E126&gt;15,'Planungstool Heizlast'!$B$20,'Planungstool Heizlast'!$B$19/(15-'Planungstool Heizlast'!$B$8)*(15-Leistungsdaten!E126)+'Planungstool Heizlast'!$B$20))</f>
        <v>9.2468554787669639</v>
      </c>
      <c r="I126">
        <v>8.3635408788594301</v>
      </c>
      <c r="J126">
        <v>15</v>
      </c>
      <c r="K126">
        <f>IF(I126&lt;'Planungstool Heizlast'!$B$8,'Planungstool Heizlast'!$B$21,IF(I126&gt;15,'Planungstool Heizlast'!$B$20,'Planungstool Heizlast'!$B$19/(15-'Planungstool Heizlast'!$B$8)*(15-Leistungsdaten!I126)+'Planungstool Heizlast'!$B$20))</f>
        <v>7.9504954109260266</v>
      </c>
      <c r="M126">
        <v>10.300323114926099</v>
      </c>
      <c r="N126">
        <v>19</v>
      </c>
      <c r="O126">
        <f>IF(M126&lt;'Planungstool Heizlast'!$B$8,'Planungstool Heizlast'!$B$21,IF(M126&gt;15,'Planungstool Heizlast'!$B$20,'Planungstool Heizlast'!$B$19/(15-'Planungstool Heizlast'!$B$8)*(15-Leistungsdaten!M126)+'Planungstool Heizlast'!$B$20))</f>
        <v>5.9470074847194558</v>
      </c>
      <c r="Q126">
        <v>9.2502089622852104</v>
      </c>
      <c r="R126">
        <v>26</v>
      </c>
      <c r="S126">
        <f>IF(Q126&lt;'Planungstool Heizlast'!$B$8,'Planungstool Heizlast'!$B$21,IF(Q126&gt;15,'Planungstool Heizlast'!$B$20,'Planungstool Heizlast'!$B$19/(15-'Planungstool Heizlast'!$B$8)*(15-Leistungsdaten!Q126)+'Planungstool Heizlast'!$B$20))</f>
        <v>7.0332891465274301</v>
      </c>
      <c r="U126">
        <v>8.5847668136937294</v>
      </c>
      <c r="V126">
        <v>40</v>
      </c>
      <c r="W126">
        <f>IF(U126&lt;'Planungstool Heizlast'!$B$8,'Planungstool Heizlast'!$B$21,IF(U126&gt;15,'Planungstool Heizlast'!$B$20,'Planungstool Heizlast'!$B$19/(15-'Planungstool Heizlast'!$B$8)*(15-Leistungsdaten!U126)+'Planungstool Heizlast'!$B$20))</f>
        <v>7.7216501225138385</v>
      </c>
      <c r="Z126" s="1">
        <f>IF('Planungstool Heizlast'!$B$4="EU13L",Leistungsdaten!I126,IF('Planungstool Heizlast'!$B$4="EU10L",E126,IF('Planungstool Heizlast'!$B$4="EU08L",A126,IF('Planungstool Heizlast'!$B$4="EU15L",M126,IF('Planungstool Heizlast'!$B$4="EU20L",Q126,IF('Planungstool Heizlast'!$B$4="EU35L",U126,""))))))</f>
        <v>8.5847668136937294</v>
      </c>
      <c r="AA126" s="1">
        <f>IF(OR('Planungstool Heizlast'!$B$9="Fußbodenheizung 35°C",'Planungstool Heizlast'!$B$9="Niedertemperaturheizkörper 45°C"),IF('Planungstool Heizlast'!$B$4="EU13L",Leistungsdaten!J126, IF('Planungstool Heizlast'!$B$4="EU35L",Leistungsdaten!V126,IF('Planungstool Heizlast'!$B$4="EU10L",Leistungsdaten!F126,IF('Planungstool Heizlast'!$B$4="EU08L",Leistungsdaten!B126,IF('Planungstool Heizlast'!$B$4="EU15L",N126,IF('Planungstool Heizlast'!$B$4="EU20L",R126,"")))))),IF('Planungstool Heizlast'!$B$4="EU13L",Leistungsdaten!J126, IF('Planungstool Heizlast'!$B$4="EU35L",Leistungsdaten!V126,IF('Planungstool Heizlast'!$B$4="EU10L",Leistungsdaten!F126,IF('Planungstool Heizlast'!$B$4="EU08L",Leistungsdaten!B126,IF('Planungstool Heizlast'!$B$4="EU15L",N126,IF('Planungstool Heizlast'!$B$4="EU20L",R126,""))))))*0.9)*'Planungstool Heizlast'!$B$5</f>
        <v>40</v>
      </c>
      <c r="AB126" s="1">
        <f>IF('Planungstool Heizlast'!$B$4="EU13L",Leistungsdaten!K126,IF('Planungstool Heizlast'!$B$4="EU10L",Leistungsdaten!G126, IF('Planungstool Heizlast'!$B$4="EU35L",Leistungsdaten!W126,IF('Planungstool Heizlast'!$B$4="EU08L",Leistungsdaten!C126,IF('Planungstool Heizlast'!$B$4="EU15L",O126,IF('Planungstool Heizlast'!$B$4="EU20L",S126,""))))))*$B$274</f>
        <v>7.7216501225138385</v>
      </c>
      <c r="AC126" s="1">
        <f t="shared" si="2"/>
        <v>32.278349877486164</v>
      </c>
    </row>
    <row r="127" spans="1:29" x14ac:dyDescent="0.25">
      <c r="A127">
        <v>5.5615970917301798</v>
      </c>
      <c r="B127">
        <v>10.7813695843203</v>
      </c>
      <c r="C127">
        <f>IF(A127&lt;'Planungstool Heizlast'!$B$8,'Planungstool Heizlast'!$B$21,IF(A127&gt;15,'Planungstool Heizlast'!$B$20,'Planungstool Heizlast'!$B$19/(15-'Planungstool Heizlast'!$B$8)*(15-Leistungsdaten!A127)+'Planungstool Heizlast'!$B$20))</f>
        <v>10.848942351880792</v>
      </c>
      <c r="E127">
        <v>7.3511082317975198</v>
      </c>
      <c r="F127">
        <v>13</v>
      </c>
      <c r="G127">
        <f>IF(E127&lt;'Planungstool Heizlast'!$B$8,'Planungstool Heizlast'!$B$21,IF(E127&gt;15,'Planungstool Heizlast'!$B$20,'Planungstool Heizlast'!$B$19/(15-'Planungstool Heizlast'!$B$8)*(15-Leistungsdaten!E127)+'Planungstool Heizlast'!$B$20))</f>
        <v>8.9977977594880834</v>
      </c>
      <c r="I127">
        <v>8.5760254540881604</v>
      </c>
      <c r="J127">
        <v>15</v>
      </c>
      <c r="K127">
        <f>IF(I127&lt;'Planungstool Heizlast'!$B$8,'Planungstool Heizlast'!$B$21,IF(I127&gt;15,'Planungstool Heizlast'!$B$20,'Planungstool Heizlast'!$B$19/(15-'Planungstool Heizlast'!$B$8)*(15-Leistungsdaten!I127)+'Planungstool Heizlast'!$B$20))</f>
        <v>7.7306925476777302</v>
      </c>
      <c r="M127">
        <v>10.573323313406799</v>
      </c>
      <c r="N127">
        <v>19</v>
      </c>
      <c r="O127">
        <f>IF(M127&lt;'Planungstool Heizlast'!$B$8,'Planungstool Heizlast'!$B$21,IF(M127&gt;15,'Planungstool Heizlast'!$B$20,'Planungstool Heizlast'!$B$19/(15-'Planungstool Heizlast'!$B$8)*(15-Leistungsdaten!M127)+'Planungstool Heizlast'!$B$20))</f>
        <v>5.6646047492323408</v>
      </c>
      <c r="Q127">
        <v>9.51492737466058</v>
      </c>
      <c r="R127">
        <v>26</v>
      </c>
      <c r="S127">
        <f>IF(Q127&lt;'Planungstool Heizlast'!$B$8,'Planungstool Heizlast'!$B$21,IF(Q127&gt;15,'Planungstool Heizlast'!$B$20,'Planungstool Heizlast'!$B$19/(15-'Planungstool Heizlast'!$B$8)*(15-Leistungsdaten!Q127)+'Planungstool Heizlast'!$B$20))</f>
        <v>6.75945343430213</v>
      </c>
      <c r="U127">
        <v>8.8466657640849</v>
      </c>
      <c r="V127">
        <v>40</v>
      </c>
      <c r="W127">
        <f>IF(U127&lt;'Planungstool Heizlast'!$B$8,'Planungstool Heizlast'!$B$21,IF(U127&gt;15,'Planungstool Heizlast'!$B$20,'Planungstool Heizlast'!$B$19/(15-'Planungstool Heizlast'!$B$8)*(15-Leistungsdaten!U127)+'Planungstool Heizlast'!$B$20))</f>
        <v>7.4507309787795908</v>
      </c>
      <c r="Z127" s="1">
        <f>IF('Planungstool Heizlast'!$B$4="EU13L",Leistungsdaten!I127,IF('Planungstool Heizlast'!$B$4="EU10L",E127,IF('Planungstool Heizlast'!$B$4="EU08L",A127,IF('Planungstool Heizlast'!$B$4="EU15L",M127,IF('Planungstool Heizlast'!$B$4="EU20L",Q127,IF('Planungstool Heizlast'!$B$4="EU35L",U127,""))))))</f>
        <v>8.8466657640849</v>
      </c>
      <c r="AA127" s="1">
        <f>IF(OR('Planungstool Heizlast'!$B$9="Fußbodenheizung 35°C",'Planungstool Heizlast'!$B$9="Niedertemperaturheizkörper 45°C"),IF('Planungstool Heizlast'!$B$4="EU13L",Leistungsdaten!J127, IF('Planungstool Heizlast'!$B$4="EU35L",Leistungsdaten!V127,IF('Planungstool Heizlast'!$B$4="EU10L",Leistungsdaten!F127,IF('Planungstool Heizlast'!$B$4="EU08L",Leistungsdaten!B127,IF('Planungstool Heizlast'!$B$4="EU15L",N127,IF('Planungstool Heizlast'!$B$4="EU20L",R127,"")))))),IF('Planungstool Heizlast'!$B$4="EU13L",Leistungsdaten!J127, IF('Planungstool Heizlast'!$B$4="EU35L",Leistungsdaten!V127,IF('Planungstool Heizlast'!$B$4="EU10L",Leistungsdaten!F127,IF('Planungstool Heizlast'!$B$4="EU08L",Leistungsdaten!B127,IF('Planungstool Heizlast'!$B$4="EU15L",N127,IF('Planungstool Heizlast'!$B$4="EU20L",R127,""))))))*0.9)*'Planungstool Heizlast'!$B$5</f>
        <v>40</v>
      </c>
      <c r="AB127" s="1">
        <f>IF('Planungstool Heizlast'!$B$4="EU13L",Leistungsdaten!K127,IF('Planungstool Heizlast'!$B$4="EU10L",Leistungsdaten!G127, IF('Planungstool Heizlast'!$B$4="EU35L",Leistungsdaten!W127,IF('Planungstool Heizlast'!$B$4="EU08L",Leistungsdaten!C127,IF('Planungstool Heizlast'!$B$4="EU15L",O127,IF('Planungstool Heizlast'!$B$4="EU20L",S127,""))))))*$B$274</f>
        <v>7.4507309787795908</v>
      </c>
      <c r="AC127" s="1">
        <f t="shared" si="2"/>
        <v>32.549269021220411</v>
      </c>
    </row>
    <row r="128" spans="1:29" x14ac:dyDescent="0.25">
      <c r="A128">
        <v>5.7752895968798299</v>
      </c>
      <c r="B128">
        <v>10.7944420210105</v>
      </c>
      <c r="C128">
        <f>IF(A128&lt;'Planungstool Heizlast'!$B$8,'Planungstool Heizlast'!$B$21,IF(A128&gt;15,'Planungstool Heizlast'!$B$20,'Planungstool Heizlast'!$B$19/(15-'Planungstool Heizlast'!$B$8)*(15-Leistungsdaten!A128)+'Planungstool Heizlast'!$B$20))</f>
        <v>10.627889955790238</v>
      </c>
      <c r="E128">
        <v>7.5919706723236198</v>
      </c>
      <c r="F128">
        <v>13</v>
      </c>
      <c r="G128">
        <f>IF(E128&lt;'Planungstool Heizlast'!$B$8,'Planungstool Heizlast'!$B$21,IF(E128&gt;15,'Planungstool Heizlast'!$B$20,'Planungstool Heizlast'!$B$19/(15-'Planungstool Heizlast'!$B$8)*(15-Leistungsdaten!E128)+'Planungstool Heizlast'!$B$20))</f>
        <v>8.7486396546250873</v>
      </c>
      <c r="I128">
        <v>8.7882842506436898</v>
      </c>
      <c r="J128">
        <v>15</v>
      </c>
      <c r="K128">
        <f>IF(I128&lt;'Planungstool Heizlast'!$B$8,'Planungstool Heizlast'!$B$21,IF(I128&gt;15,'Planungstool Heizlast'!$B$20,'Planungstool Heizlast'!$B$19/(15-'Planungstool Heizlast'!$B$8)*(15-Leistungsdaten!I128)+'Planungstool Heizlast'!$B$20))</f>
        <v>7.5111232392593612</v>
      </c>
      <c r="M128">
        <v>10.8466824703128</v>
      </c>
      <c r="N128">
        <v>19</v>
      </c>
      <c r="O128">
        <f>IF(M128&lt;'Planungstool Heizlast'!$B$8,'Planungstool Heizlast'!$B$21,IF(M128&gt;15,'Planungstool Heizlast'!$B$20,'Planungstool Heizlast'!$B$19/(15-'Planungstool Heizlast'!$B$8)*(15-Leistungsdaten!M128)+'Planungstool Heizlast'!$B$20))</f>
        <v>5.3818306922524384</v>
      </c>
      <c r="Q128">
        <v>9.7799444662685104</v>
      </c>
      <c r="R128">
        <v>26</v>
      </c>
      <c r="S128">
        <f>IF(Q128&lt;'Planungstool Heizlast'!$B$8,'Planungstool Heizlast'!$B$21,IF(Q128&gt;15,'Planungstool Heizlast'!$B$20,'Planungstool Heizlast'!$B$19/(15-'Planungstool Heizlast'!$B$8)*(15-Leistungsdaten!Q128)+'Planungstool Heizlast'!$B$20))</f>
        <v>6.4853087558827482</v>
      </c>
      <c r="U128">
        <v>9.1088545835144306</v>
      </c>
      <c r="V128">
        <v>40</v>
      </c>
      <c r="W128">
        <f>IF(U128&lt;'Planungstool Heizlast'!$B$8,'Planungstool Heizlast'!$B$21,IF(U128&gt;15,'Planungstool Heizlast'!$B$20,'Planungstool Heizlast'!$B$19/(15-'Planungstool Heizlast'!$B$8)*(15-Leistungsdaten!U128)+'Planungstool Heizlast'!$B$20))</f>
        <v>7.1795119824817863</v>
      </c>
      <c r="Z128" s="1">
        <f>IF('Planungstool Heizlast'!$B$4="EU13L",Leistungsdaten!I128,IF('Planungstool Heizlast'!$B$4="EU10L",E128,IF('Planungstool Heizlast'!$B$4="EU08L",A128,IF('Planungstool Heizlast'!$B$4="EU15L",M128,IF('Planungstool Heizlast'!$B$4="EU20L",Q128,IF('Planungstool Heizlast'!$B$4="EU35L",U128,""))))))</f>
        <v>9.1088545835144306</v>
      </c>
      <c r="AA128" s="1">
        <f>IF(OR('Planungstool Heizlast'!$B$9="Fußbodenheizung 35°C",'Planungstool Heizlast'!$B$9="Niedertemperaturheizkörper 45°C"),IF('Planungstool Heizlast'!$B$4="EU13L",Leistungsdaten!J128, IF('Planungstool Heizlast'!$B$4="EU35L",Leistungsdaten!V128,IF('Planungstool Heizlast'!$B$4="EU10L",Leistungsdaten!F128,IF('Planungstool Heizlast'!$B$4="EU08L",Leistungsdaten!B128,IF('Planungstool Heizlast'!$B$4="EU15L",N128,IF('Planungstool Heizlast'!$B$4="EU20L",R128,"")))))),IF('Planungstool Heizlast'!$B$4="EU13L",Leistungsdaten!J128, IF('Planungstool Heizlast'!$B$4="EU35L",Leistungsdaten!V128,IF('Planungstool Heizlast'!$B$4="EU10L",Leistungsdaten!F128,IF('Planungstool Heizlast'!$B$4="EU08L",Leistungsdaten!B128,IF('Planungstool Heizlast'!$B$4="EU15L",N128,IF('Planungstool Heizlast'!$B$4="EU20L",R128,""))))))*0.9)*'Planungstool Heizlast'!$B$5</f>
        <v>40</v>
      </c>
      <c r="AB128" s="1">
        <f>IF('Planungstool Heizlast'!$B$4="EU13L",Leistungsdaten!K128,IF('Planungstool Heizlast'!$B$4="EU10L",Leistungsdaten!G128, IF('Planungstool Heizlast'!$B$4="EU35L",Leistungsdaten!W128,IF('Planungstool Heizlast'!$B$4="EU08L",Leistungsdaten!C128,IF('Planungstool Heizlast'!$B$4="EU15L",O128,IF('Planungstool Heizlast'!$B$4="EU20L",S128,""))))))*$B$274</f>
        <v>7.1795119824817863</v>
      </c>
      <c r="AC128" s="1">
        <f t="shared" si="2"/>
        <v>32.820488017518215</v>
      </c>
    </row>
    <row r="129" spans="1:29" x14ac:dyDescent="0.25">
      <c r="A129">
        <v>5.9887685624631999</v>
      </c>
      <c r="B129">
        <v>10.8071703892985</v>
      </c>
      <c r="C129">
        <f>IF(A129&lt;'Planungstool Heizlast'!$B$8,'Planungstool Heizlast'!$B$21,IF(A129&gt;15,'Planungstool Heizlast'!$B$20,'Planungstool Heizlast'!$B$19/(15-'Planungstool Heizlast'!$B$8)*(15-Leistungsdaten!A129)+'Planungstool Heizlast'!$B$20))</f>
        <v>10.407058453889459</v>
      </c>
      <c r="E129">
        <v>7.8329300230096903</v>
      </c>
      <c r="F129">
        <v>13</v>
      </c>
      <c r="G129">
        <f>IF(E129&lt;'Planungstool Heizlast'!$B$8,'Planungstool Heizlast'!$B$21,IF(E129&gt;15,'Planungstool Heizlast'!$B$20,'Planungstool Heizlast'!$B$19/(15-'Planungstool Heizlast'!$B$8)*(15-Leistungsdaten!E129)+'Planungstool Heizlast'!$B$20))</f>
        <v>8.4993813018706064</v>
      </c>
      <c r="I129">
        <v>9.0003157396058509</v>
      </c>
      <c r="J129">
        <v>15</v>
      </c>
      <c r="K129">
        <f>IF(I129&lt;'Planungstool Heizlast'!$B$8,'Planungstool Heizlast'!$B$21,IF(I129&gt;15,'Planungstool Heizlast'!$B$20,'Planungstool Heizlast'!$B$19/(15-'Planungstool Heizlast'!$B$8)*(15-Leistungsdaten!I129)+'Planungstool Heizlast'!$B$20))</f>
        <v>7.2917890672493968</v>
      </c>
      <c r="M129">
        <v>11.120401464763001</v>
      </c>
      <c r="N129">
        <v>19</v>
      </c>
      <c r="O129">
        <f>IF(M129&lt;'Planungstool Heizlast'!$B$8,'Planungstool Heizlast'!$B$21,IF(M129&gt;15,'Planungstool Heizlast'!$B$20,'Planungstool Heizlast'!$B$19/(15-'Planungstool Heizlast'!$B$8)*(15-Leistungsdaten!M129)+'Planungstool Heizlast'!$B$20))</f>
        <v>5.0986844043826727</v>
      </c>
      <c r="Q129">
        <v>10.045260688206801</v>
      </c>
      <c r="R129">
        <v>26</v>
      </c>
      <c r="S129">
        <f>IF(Q129&lt;'Planungstool Heizlast'!$B$8,'Planungstool Heizlast'!$B$21,IF(Q129&gt;15,'Planungstool Heizlast'!$B$20,'Planungstool Heizlast'!$B$19/(15-'Planungstool Heizlast'!$B$8)*(15-Leistungsdaten!Q129)+'Planungstool Heizlast'!$B$20))</f>
        <v>6.2108546446349981</v>
      </c>
      <c r="U129">
        <v>9.3713338654774194</v>
      </c>
      <c r="V129">
        <v>40</v>
      </c>
      <c r="W129">
        <f>IF(U129&lt;'Planungstool Heizlast'!$B$8,'Planungstool Heizlast'!$B$21,IF(U129&gt;15,'Planungstool Heizlast'!$B$20,'Planungstool Heizlast'!$B$19/(15-'Planungstool Heizlast'!$B$8)*(15-Leistungsdaten!U129)+'Planungstool Heizlast'!$B$20))</f>
        <v>6.9079925196844645</v>
      </c>
      <c r="Z129" s="1">
        <f>IF('Planungstool Heizlast'!$B$4="EU13L",Leistungsdaten!I129,IF('Planungstool Heizlast'!$B$4="EU10L",E129,IF('Planungstool Heizlast'!$B$4="EU08L",A129,IF('Planungstool Heizlast'!$B$4="EU15L",M129,IF('Planungstool Heizlast'!$B$4="EU20L",Q129,IF('Planungstool Heizlast'!$B$4="EU35L",U129,""))))))</f>
        <v>9.3713338654774194</v>
      </c>
      <c r="AA129" s="1">
        <f>IF(OR('Planungstool Heizlast'!$B$9="Fußbodenheizung 35°C",'Planungstool Heizlast'!$B$9="Niedertemperaturheizkörper 45°C"),IF('Planungstool Heizlast'!$B$4="EU13L",Leistungsdaten!J129, IF('Planungstool Heizlast'!$B$4="EU35L",Leistungsdaten!V129,IF('Planungstool Heizlast'!$B$4="EU10L",Leistungsdaten!F129,IF('Planungstool Heizlast'!$B$4="EU08L",Leistungsdaten!B129,IF('Planungstool Heizlast'!$B$4="EU15L",N129,IF('Planungstool Heizlast'!$B$4="EU20L",R129,"")))))),IF('Planungstool Heizlast'!$B$4="EU13L",Leistungsdaten!J129, IF('Planungstool Heizlast'!$B$4="EU35L",Leistungsdaten!V129,IF('Planungstool Heizlast'!$B$4="EU10L",Leistungsdaten!F129,IF('Planungstool Heizlast'!$B$4="EU08L",Leistungsdaten!B129,IF('Planungstool Heizlast'!$B$4="EU15L",N129,IF('Planungstool Heizlast'!$B$4="EU20L",R129,""))))))*0.9)*'Planungstool Heizlast'!$B$5</f>
        <v>40</v>
      </c>
      <c r="AB129" s="1">
        <f>IF('Planungstool Heizlast'!$B$4="EU13L",Leistungsdaten!K129,IF('Planungstool Heizlast'!$B$4="EU10L",Leistungsdaten!G129, IF('Planungstool Heizlast'!$B$4="EU35L",Leistungsdaten!W129,IF('Planungstool Heizlast'!$B$4="EU08L",Leistungsdaten!C129,IF('Planungstool Heizlast'!$B$4="EU15L",O129,IF('Planungstool Heizlast'!$B$4="EU20L",S129,""))))))*$B$274</f>
        <v>6.9079925196844645</v>
      </c>
      <c r="AC129" s="1">
        <f t="shared" si="2"/>
        <v>33.092007480315537</v>
      </c>
    </row>
    <row r="130" spans="1:29" x14ac:dyDescent="0.25">
      <c r="A130">
        <v>6.2020327326530102</v>
      </c>
      <c r="B130">
        <v>10.819553194460999</v>
      </c>
      <c r="C130">
        <f>IF(A130&lt;'Planungstool Heizlast'!$B$8,'Planungstool Heizlast'!$B$21,IF(A130&gt;15,'Planungstool Heizlast'!$B$20,'Planungstool Heizlast'!$B$19/(15-'Planungstool Heizlast'!$B$8)*(15-Leistungsdaten!A130)+'Planungstool Heizlast'!$B$20))</f>
        <v>10.186449145258317</v>
      </c>
      <c r="E130">
        <v>8.0739861434263798</v>
      </c>
      <c r="F130">
        <v>13</v>
      </c>
      <c r="G130">
        <f>IF(E130&lt;'Planungstool Heizlast'!$B$8,'Planungstool Heizlast'!$B$21,IF(E130&gt;15,'Planungstool Heizlast'!$B$20,'Planungstool Heizlast'!$B$19/(15-'Planungstool Heizlast'!$B$8)*(15-Leistungsdaten!E130)+'Planungstool Heizlast'!$B$20))</f>
        <v>8.2500228464905927</v>
      </c>
      <c r="I130">
        <v>9.2121184113761405</v>
      </c>
      <c r="J130">
        <v>15</v>
      </c>
      <c r="K130">
        <f>IF(I130&lt;'Planungstool Heizlast'!$B$8,'Planungstool Heizlast'!$B$21,IF(I130&gt;15,'Planungstool Heizlast'!$B$20,'Planungstool Heizlast'!$B$19/(15-'Planungstool Heizlast'!$B$8)*(15-Leistungsdaten!I130)+'Planungstool Heizlast'!$B$20))</f>
        <v>7.0726915932391785</v>
      </c>
      <c r="M130">
        <v>11.394481175876299</v>
      </c>
      <c r="N130">
        <v>19</v>
      </c>
      <c r="O130">
        <f>IF(M130&lt;'Planungstool Heizlast'!$B$8,'Planungstool Heizlast'!$B$21,IF(M130&gt;15,'Planungstool Heizlast'!$B$20,'Planungstool Heizlast'!$B$19/(15-'Planungstool Heizlast'!$B$8)*(15-Leistungsdaten!M130)+'Planungstool Heizlast'!$B$20))</f>
        <v>4.8151649762259714</v>
      </c>
      <c r="Q130">
        <v>10.3108764915732</v>
      </c>
      <c r="R130">
        <v>26</v>
      </c>
      <c r="S130">
        <f>IF(Q130&lt;'Planungstool Heizlast'!$B$8,'Planungstool Heizlast'!$B$21,IF(Q130&gt;15,'Planungstool Heizlast'!$B$20,'Planungstool Heizlast'!$B$19/(15-'Planungstool Heizlast'!$B$8)*(15-Leistungsdaten!Q130)+'Planungstool Heizlast'!$B$20))</f>
        <v>5.9360906339246471</v>
      </c>
      <c r="U130">
        <v>9.6341042034689597</v>
      </c>
      <c r="V130">
        <v>40</v>
      </c>
      <c r="W130">
        <f>IF(U130&lt;'Planungstool Heizlast'!$B$8,'Planungstool Heizlast'!$B$21,IF(U130&gt;15,'Planungstool Heizlast'!$B$20,'Planungstool Heizlast'!$B$19/(15-'Planungstool Heizlast'!$B$8)*(15-Leistungsdaten!U130)+'Planungstool Heizlast'!$B$20))</f>
        <v>6.6361719764516689</v>
      </c>
      <c r="Z130" s="1">
        <f>IF('Planungstool Heizlast'!$B$4="EU13L",Leistungsdaten!I130,IF('Planungstool Heizlast'!$B$4="EU10L",E130,IF('Planungstool Heizlast'!$B$4="EU08L",A130,IF('Planungstool Heizlast'!$B$4="EU15L",M130,IF('Planungstool Heizlast'!$B$4="EU20L",Q130,IF('Planungstool Heizlast'!$B$4="EU35L",U130,""))))))</f>
        <v>9.6341042034689597</v>
      </c>
      <c r="AA130" s="1">
        <f>IF(OR('Planungstool Heizlast'!$B$9="Fußbodenheizung 35°C",'Planungstool Heizlast'!$B$9="Niedertemperaturheizkörper 45°C"),IF('Planungstool Heizlast'!$B$4="EU13L",Leistungsdaten!J130, IF('Planungstool Heizlast'!$B$4="EU35L",Leistungsdaten!V130,IF('Planungstool Heizlast'!$B$4="EU10L",Leistungsdaten!F130,IF('Planungstool Heizlast'!$B$4="EU08L",Leistungsdaten!B130,IF('Planungstool Heizlast'!$B$4="EU15L",N130,IF('Planungstool Heizlast'!$B$4="EU20L",R130,"")))))),IF('Planungstool Heizlast'!$B$4="EU13L",Leistungsdaten!J130, IF('Planungstool Heizlast'!$B$4="EU35L",Leistungsdaten!V130,IF('Planungstool Heizlast'!$B$4="EU10L",Leistungsdaten!F130,IF('Planungstool Heizlast'!$B$4="EU08L",Leistungsdaten!B130,IF('Planungstool Heizlast'!$B$4="EU15L",N130,IF('Planungstool Heizlast'!$B$4="EU20L",R130,""))))))*0.9)*'Planungstool Heizlast'!$B$5</f>
        <v>40</v>
      </c>
      <c r="AB130" s="1">
        <f>IF('Planungstool Heizlast'!$B$4="EU13L",Leistungsdaten!K130,IF('Planungstool Heizlast'!$B$4="EU10L",Leistungsdaten!G130, IF('Planungstool Heizlast'!$B$4="EU35L",Leistungsdaten!W130,IF('Planungstool Heizlast'!$B$4="EU08L",Leistungsdaten!C130,IF('Planungstool Heizlast'!$B$4="EU15L",O130,IF('Planungstool Heizlast'!$B$4="EU20L",S130,""))))))*$B$274</f>
        <v>6.6361719764516689</v>
      </c>
      <c r="AC130" s="1">
        <f t="shared" si="2"/>
        <v>33.363828023548329</v>
      </c>
    </row>
    <row r="131" spans="1:29" x14ac:dyDescent="0.25">
      <c r="A131">
        <v>6.4150808702165403</v>
      </c>
      <c r="B131">
        <v>10.8315889699858</v>
      </c>
      <c r="C131">
        <f>IF(A131&lt;'Planungstool Heizlast'!$B$8,'Planungstool Heizlast'!$B$21,IF(A131&gt;15,'Planungstool Heizlast'!$B$20,'Planungstool Heizlast'!$B$19/(15-'Planungstool Heizlast'!$B$8)*(15-Leistungsdaten!A131)+'Planungstool Heizlast'!$B$20))</f>
        <v>9.9660633097416813</v>
      </c>
      <c r="E131">
        <v>8.3151388858232504</v>
      </c>
      <c r="F131">
        <v>13</v>
      </c>
      <c r="G131">
        <f>IF(E131&lt;'Planungstool Heizlast'!$B$8,'Planungstool Heizlast'!$B$21,IF(E131&gt;15,'Planungstool Heizlast'!$B$20,'Planungstool Heizlast'!$B$19/(15-'Planungstool Heizlast'!$B$8)*(15-Leistungsdaten!E131)+'Planungstool Heizlast'!$B$20))</f>
        <v>8.0005644413242294</v>
      </c>
      <c r="I131">
        <v>9.42369077568042</v>
      </c>
      <c r="J131">
        <v>15</v>
      </c>
      <c r="K131">
        <f>IF(I131&lt;'Planungstool Heizlast'!$B$8,'Planungstool Heizlast'!$B$21,IF(I131&gt;15,'Planungstool Heizlast'!$B$20,'Planungstool Heizlast'!$B$19/(15-'Planungstool Heizlast'!$B$8)*(15-Leistungsdaten!I131)+'Planungstool Heizlast'!$B$20))</f>
        <v>6.8538323588301271</v>
      </c>
      <c r="M131">
        <v>11.668922482771499</v>
      </c>
      <c r="N131">
        <v>19</v>
      </c>
      <c r="O131">
        <f>IF(M131&lt;'Planungstool Heizlast'!$B$8,'Planungstool Heizlast'!$B$21,IF(M131&gt;15,'Planungstool Heizlast'!$B$20,'Planungstool Heizlast'!$B$19/(15-'Planungstool Heizlast'!$B$8)*(15-Leistungsdaten!M131)+'Planungstool Heizlast'!$B$20))</f>
        <v>4.531271498385359</v>
      </c>
      <c r="Q131">
        <v>10.5767923274657</v>
      </c>
      <c r="R131">
        <v>26</v>
      </c>
      <c r="S131">
        <f>IF(Q131&lt;'Planungstool Heizlast'!$B$8,'Planungstool Heizlast'!$B$21,IF(Q131&gt;15,'Planungstool Heizlast'!$B$20,'Planungstool Heizlast'!$B$19/(15-'Planungstool Heizlast'!$B$8)*(15-Leistungsdaten!Q131)+'Planungstool Heizlast'!$B$20))</f>
        <v>5.6610162571172111</v>
      </c>
      <c r="U131">
        <v>9.8971661909841497</v>
      </c>
      <c r="V131">
        <v>40</v>
      </c>
      <c r="W131">
        <f>IF(U131&lt;'Planungstool Heizlast'!$B$8,'Planungstool Heizlast'!$B$21,IF(U131&gt;15,'Planungstool Heizlast'!$B$20,'Planungstool Heizlast'!$B$19/(15-'Planungstool Heizlast'!$B$8)*(15-Leistungsdaten!U131)+'Planungstool Heizlast'!$B$20))</f>
        <v>6.364049738847438</v>
      </c>
      <c r="Z131" s="1">
        <f>IF('Planungstool Heizlast'!$B$4="EU13L",Leistungsdaten!I131,IF('Planungstool Heizlast'!$B$4="EU10L",E131,IF('Planungstool Heizlast'!$B$4="EU08L",A131,IF('Planungstool Heizlast'!$B$4="EU15L",M131,IF('Planungstool Heizlast'!$B$4="EU20L",Q131,IF('Planungstool Heizlast'!$B$4="EU35L",U131,""))))))</f>
        <v>9.8971661909841497</v>
      </c>
      <c r="AA131" s="1">
        <f>IF(OR('Planungstool Heizlast'!$B$9="Fußbodenheizung 35°C",'Planungstool Heizlast'!$B$9="Niedertemperaturheizkörper 45°C"),IF('Planungstool Heizlast'!$B$4="EU13L",Leistungsdaten!J131, IF('Planungstool Heizlast'!$B$4="EU35L",Leistungsdaten!V131,IF('Planungstool Heizlast'!$B$4="EU10L",Leistungsdaten!F131,IF('Planungstool Heizlast'!$B$4="EU08L",Leistungsdaten!B131,IF('Planungstool Heizlast'!$B$4="EU15L",N131,IF('Planungstool Heizlast'!$B$4="EU20L",R131,"")))))),IF('Planungstool Heizlast'!$B$4="EU13L",Leistungsdaten!J131, IF('Planungstool Heizlast'!$B$4="EU35L",Leistungsdaten!V131,IF('Planungstool Heizlast'!$B$4="EU10L",Leistungsdaten!F131,IF('Planungstool Heizlast'!$B$4="EU08L",Leistungsdaten!B131,IF('Planungstool Heizlast'!$B$4="EU15L",N131,IF('Planungstool Heizlast'!$B$4="EU20L",R131,""))))))*0.9)*'Planungstool Heizlast'!$B$5</f>
        <v>40</v>
      </c>
      <c r="AB131" s="1">
        <f>IF('Planungstool Heizlast'!$B$4="EU13L",Leistungsdaten!K131,IF('Planungstool Heizlast'!$B$4="EU10L",Leistungsdaten!G131, IF('Planungstool Heizlast'!$B$4="EU35L",Leistungsdaten!W131,IF('Planungstool Heizlast'!$B$4="EU08L",Leistungsdaten!C131,IF('Planungstool Heizlast'!$B$4="EU15L",O131,IF('Planungstool Heizlast'!$B$4="EU20L",S131,""))))))*$B$274</f>
        <v>6.364049738847438</v>
      </c>
      <c r="AC131" s="1">
        <f t="shared" si="2"/>
        <v>33.635950261152558</v>
      </c>
    </row>
    <row r="132" spans="1:29" x14ac:dyDescent="0.25">
      <c r="A132">
        <v>6.6089033767638297</v>
      </c>
      <c r="B132">
        <v>10.805962255508099</v>
      </c>
      <c r="C132">
        <f>IF(A132&lt;'Planungstool Heizlast'!$B$8,'Planungstool Heizlast'!$B$21,IF(A132&gt;15,'Planungstool Heizlast'!$B$20,'Planungstool Heizlast'!$B$19/(15-'Planungstool Heizlast'!$B$8)*(15-Leistungsdaten!A132)+'Planungstool Heizlast'!$B$20))</f>
        <v>9.7655652648591467</v>
      </c>
      <c r="E132">
        <v>8.5563880951286997</v>
      </c>
      <c r="F132">
        <v>13</v>
      </c>
      <c r="G132">
        <f>IF(E132&lt;'Planungstool Heizlast'!$B$8,'Planungstool Heizlast'!$B$21,IF(E132&gt;15,'Planungstool Heizlast'!$B$20,'Planungstool Heizlast'!$B$19/(15-'Planungstool Heizlast'!$B$8)*(15-Leistungsdaten!E132)+'Planungstool Heizlast'!$B$20))</f>
        <v>7.7510062467840193</v>
      </c>
      <c r="I132">
        <v>9.6067736519326399</v>
      </c>
      <c r="J132">
        <v>15</v>
      </c>
      <c r="K132">
        <f>IF(I132&lt;'Planungstool Heizlast'!$B$8,'Planungstool Heizlast'!$B$21,IF(I132&gt;15,'Planungstool Heizlast'!$B$20,'Planungstool Heizlast'!$B$19/(15-'Planungstool Heizlast'!$B$8)*(15-Leistungsdaten!I132)+'Planungstool Heizlast'!$B$20))</f>
        <v>6.664443833245846</v>
      </c>
      <c r="M132">
        <v>11.9437262645675</v>
      </c>
      <c r="N132">
        <v>19</v>
      </c>
      <c r="O132">
        <f>IF(M132&lt;'Planungstool Heizlast'!$B$8,'Planungstool Heizlast'!$B$21,IF(M132&gt;15,'Planungstool Heizlast'!$B$20,'Planungstool Heizlast'!$B$19/(15-'Planungstool Heizlast'!$B$8)*(15-Leistungsdaten!M132)+'Planungstool Heizlast'!$B$20))</f>
        <v>4.2470030614637588</v>
      </c>
      <c r="Q132">
        <v>10.8430086469819</v>
      </c>
      <c r="R132">
        <v>26</v>
      </c>
      <c r="S132">
        <f>IF(Q132&lt;'Planungstool Heizlast'!$B$8,'Planungstool Heizlast'!$B$21,IF(Q132&gt;15,'Planungstool Heizlast'!$B$20,'Planungstool Heizlast'!$B$19/(15-'Planungstool Heizlast'!$B$8)*(15-Leistungsdaten!Q132)+'Planungstool Heizlast'!$B$20))</f>
        <v>5.3856310475786113</v>
      </c>
      <c r="U132">
        <v>10.160520421517999</v>
      </c>
      <c r="V132">
        <v>40</v>
      </c>
      <c r="W132">
        <f>IF(U132&lt;'Planungstool Heizlast'!$B$8,'Planungstool Heizlast'!$B$21,IF(U132&gt;15,'Planungstool Heizlast'!$B$20,'Planungstool Heizlast'!$B$19/(15-'Planungstool Heizlast'!$B$8)*(15-Leistungsdaten!U132)+'Planungstool Heizlast'!$B$20))</f>
        <v>6.0916251929359033</v>
      </c>
      <c r="Z132" s="1">
        <f>IF('Planungstool Heizlast'!$B$4="EU13L",Leistungsdaten!I132,IF('Planungstool Heizlast'!$B$4="EU10L",E132,IF('Planungstool Heizlast'!$B$4="EU08L",A132,IF('Planungstool Heizlast'!$B$4="EU15L",M132,IF('Planungstool Heizlast'!$B$4="EU20L",Q132,IF('Planungstool Heizlast'!$B$4="EU35L",U132,""))))))</f>
        <v>10.160520421517999</v>
      </c>
      <c r="AA132" s="1">
        <f>IF(OR('Planungstool Heizlast'!$B$9="Fußbodenheizung 35°C",'Planungstool Heizlast'!$B$9="Niedertemperaturheizkörper 45°C"),IF('Planungstool Heizlast'!$B$4="EU13L",Leistungsdaten!J132, IF('Planungstool Heizlast'!$B$4="EU35L",Leistungsdaten!V132,IF('Planungstool Heizlast'!$B$4="EU10L",Leistungsdaten!F132,IF('Planungstool Heizlast'!$B$4="EU08L",Leistungsdaten!B132,IF('Planungstool Heizlast'!$B$4="EU15L",N132,IF('Planungstool Heizlast'!$B$4="EU20L",R132,"")))))),IF('Planungstool Heizlast'!$B$4="EU13L",Leistungsdaten!J132, IF('Planungstool Heizlast'!$B$4="EU35L",Leistungsdaten!V132,IF('Planungstool Heizlast'!$B$4="EU10L",Leistungsdaten!F132,IF('Planungstool Heizlast'!$B$4="EU08L",Leistungsdaten!B132,IF('Planungstool Heizlast'!$B$4="EU15L",N132,IF('Planungstool Heizlast'!$B$4="EU20L",R132,""))))))*0.9)*'Planungstool Heizlast'!$B$5</f>
        <v>40</v>
      </c>
      <c r="AB132" s="1">
        <f>IF('Planungstool Heizlast'!$B$4="EU13L",Leistungsdaten!K132,IF('Planungstool Heizlast'!$B$4="EU10L",Leistungsdaten!G132, IF('Planungstool Heizlast'!$B$4="EU35L",Leistungsdaten!W132,IF('Planungstool Heizlast'!$B$4="EU08L",Leistungsdaten!C132,IF('Planungstool Heizlast'!$B$4="EU15L",O132,IF('Planungstool Heizlast'!$B$4="EU20L",S132,""))))))*$B$274</f>
        <v>6.0916251929359033</v>
      </c>
      <c r="AC132" s="1">
        <f t="shared" si="2"/>
        <v>33.908374807064099</v>
      </c>
    </row>
    <row r="133" spans="1:29" x14ac:dyDescent="0.25">
      <c r="A133">
        <v>6.8405241916484298</v>
      </c>
      <c r="B133">
        <v>10.8546137073425</v>
      </c>
      <c r="C133">
        <f>IF(A133&lt;'Planungstool Heizlast'!$B$8,'Planungstool Heizlast'!$B$21,IF(A133&gt;15,'Planungstool Heizlast'!$B$20,'Planungstool Heizlast'!$B$19/(15-'Planungstool Heizlast'!$B$8)*(15-Leistungsdaten!A133)+'Planungstool Heizlast'!$B$20))</f>
        <v>9.5259670811098776</v>
      </c>
      <c r="E133">
        <v>8.7977336089500202</v>
      </c>
      <c r="F133">
        <v>13</v>
      </c>
      <c r="G133">
        <f>IF(E133&lt;'Planungstool Heizlast'!$B$8,'Planungstool Heizlast'!$B$21,IF(E133&gt;15,'Planungstool Heizlast'!$B$20,'Planungstool Heizlast'!$B$19/(15-'Planungstool Heizlast'!$B$8)*(15-Leistungsdaten!E133)+'Planungstool Heizlast'!$B$20))</f>
        <v>7.5013484308557175</v>
      </c>
      <c r="I133">
        <v>9.8461387174338402</v>
      </c>
      <c r="J133">
        <v>15</v>
      </c>
      <c r="K133">
        <f>IF(I133&lt;'Planungstool Heizlast'!$B$8,'Planungstool Heizlast'!$B$21,IF(I133&gt;15,'Planungstool Heizlast'!$B$20,'Planungstool Heizlast'!$B$19/(15-'Planungstool Heizlast'!$B$8)*(15-Leistungsdaten!I133)+'Planungstool Heizlast'!$B$20))</f>
        <v>6.4168346752533454</v>
      </c>
      <c r="M133">
        <v>12.218893400383299</v>
      </c>
      <c r="N133">
        <v>19</v>
      </c>
      <c r="O133">
        <f>IF(M133&lt;'Planungstool Heizlast'!$B$8,'Planungstool Heizlast'!$B$21,IF(M133&gt;15,'Planungstool Heizlast'!$B$20,'Planungstool Heizlast'!$B$19/(15-'Planungstool Heizlast'!$B$8)*(15-Leistungsdaten!M133)+'Planungstool Heizlast'!$B$20))</f>
        <v>3.9623587560639963</v>
      </c>
      <c r="Q133">
        <v>11.109525901219699</v>
      </c>
      <c r="R133">
        <v>26</v>
      </c>
      <c r="S133">
        <f>IF(Q133&lt;'Planungstool Heizlast'!$B$8,'Planungstool Heizlast'!$B$21,IF(Q133&gt;15,'Planungstool Heizlast'!$B$20,'Planungstool Heizlast'!$B$19/(15-'Planungstool Heizlast'!$B$8)*(15-Leistungsdaten!Q133)+'Planungstool Heizlast'!$B$20))</f>
        <v>5.1099345386744597</v>
      </c>
      <c r="U133">
        <v>10.4241674885658</v>
      </c>
      <c r="V133">
        <v>40</v>
      </c>
      <c r="W133">
        <f>IF(U133&lt;'Planungstool Heizlast'!$B$8,'Planungstool Heizlast'!$B$21,IF(U133&gt;15,'Planungstool Heizlast'!$B$20,'Planungstool Heizlast'!$B$19/(15-'Planungstool Heizlast'!$B$8)*(15-Leistungsdaten!U133)+'Planungstool Heizlast'!$B$20))</f>
        <v>5.8188977247809026</v>
      </c>
      <c r="Z133" s="1">
        <f>IF('Planungstool Heizlast'!$B$4="EU13L",Leistungsdaten!I133,IF('Planungstool Heizlast'!$B$4="EU10L",E133,IF('Planungstool Heizlast'!$B$4="EU08L",A133,IF('Planungstool Heizlast'!$B$4="EU15L",M133,IF('Planungstool Heizlast'!$B$4="EU20L",Q133,IF('Planungstool Heizlast'!$B$4="EU35L",U133,""))))))</f>
        <v>10.4241674885658</v>
      </c>
      <c r="AA133" s="1">
        <f>IF(OR('Planungstool Heizlast'!$B$9="Fußbodenheizung 35°C",'Planungstool Heizlast'!$B$9="Niedertemperaturheizkörper 45°C"),IF('Planungstool Heizlast'!$B$4="EU13L",Leistungsdaten!J133, IF('Planungstool Heizlast'!$B$4="EU35L",Leistungsdaten!V133,IF('Planungstool Heizlast'!$B$4="EU10L",Leistungsdaten!F133,IF('Planungstool Heizlast'!$B$4="EU08L",Leistungsdaten!B133,IF('Planungstool Heizlast'!$B$4="EU15L",N133,IF('Planungstool Heizlast'!$B$4="EU20L",R133,"")))))),IF('Planungstool Heizlast'!$B$4="EU13L",Leistungsdaten!J133, IF('Planungstool Heizlast'!$B$4="EU35L",Leistungsdaten!V133,IF('Planungstool Heizlast'!$B$4="EU10L",Leistungsdaten!F133,IF('Planungstool Heizlast'!$B$4="EU08L",Leistungsdaten!B133,IF('Planungstool Heizlast'!$B$4="EU15L",N133,IF('Planungstool Heizlast'!$B$4="EU20L",R133,""))))))*0.9)*'Planungstool Heizlast'!$B$5</f>
        <v>40</v>
      </c>
      <c r="AB133" s="1">
        <f>IF('Planungstool Heizlast'!$B$4="EU13L",Leistungsdaten!K133,IF('Planungstool Heizlast'!$B$4="EU10L",Leistungsdaten!G133, IF('Planungstool Heizlast'!$B$4="EU35L",Leistungsdaten!W133,IF('Planungstool Heizlast'!$B$4="EU08L",Leistungsdaten!C133,IF('Planungstool Heizlast'!$B$4="EU15L",O133,IF('Planungstool Heizlast'!$B$4="EU20L",S133,""))))))*$B$274</f>
        <v>5.8188977247809026</v>
      </c>
      <c r="AC133" s="1">
        <f t="shared" si="2"/>
        <v>34.181102275219096</v>
      </c>
    </row>
    <row r="134" spans="1:29" x14ac:dyDescent="0.25">
      <c r="A134">
        <v>7.05291699423762</v>
      </c>
      <c r="B134">
        <v>10.865599877528799</v>
      </c>
      <c r="C134">
        <f>IF(A134&lt;'Planungstool Heizlast'!$B$8,'Planungstool Heizlast'!$B$21,IF(A134&gt;15,'Planungstool Heizlast'!$B$20,'Planungstool Heizlast'!$B$19/(15-'Planungstool Heizlast'!$B$8)*(15-Leistungsdaten!A134)+'Planungstool Heizlast'!$B$20))</f>
        <v>9.3062591512887103</v>
      </c>
      <c r="E134">
        <v>9.0391752575733904</v>
      </c>
      <c r="F134">
        <v>13</v>
      </c>
      <c r="G134">
        <f>IF(E134&lt;'Planungstool Heizlast'!$B$8,'Planungstool Heizlast'!$B$21,IF(E134&gt;15,'Planungstool Heizlast'!$B$20,'Planungstool Heizlast'!$B$19/(15-'Planungstool Heizlast'!$B$8)*(15-Leistungsdaten!E134)+'Planungstool Heizlast'!$B$20))</f>
        <v>7.2515911690983454</v>
      </c>
      <c r="I134">
        <v>10.057011410983201</v>
      </c>
      <c r="J134">
        <v>15</v>
      </c>
      <c r="K134">
        <f>IF(I134&lt;'Planungstool Heizlast'!$B$8,'Planungstool Heizlast'!$B$21,IF(I134&gt;15,'Planungstool Heizlast'!$B$20,'Planungstool Heizlast'!$B$19/(15-'Planungstool Heizlast'!$B$8)*(15-Leistungsdaten!I134)+'Planungstool Heizlast'!$B$20))</f>
        <v>6.1986992093112372</v>
      </c>
      <c r="M134">
        <v>12.4944247693377</v>
      </c>
      <c r="N134">
        <v>19</v>
      </c>
      <c r="O134">
        <f>IF(M134&lt;'Planungstool Heizlast'!$B$8,'Planungstool Heizlast'!$B$21,IF(M134&gt;15,'Planungstool Heizlast'!$B$20,'Planungstool Heizlast'!$B$19/(15-'Planungstool Heizlast'!$B$8)*(15-Leistungsdaten!M134)+'Planungstool Heizlast'!$B$20))</f>
        <v>3.6773376727890943</v>
      </c>
      <c r="Q134">
        <v>11.376344541277</v>
      </c>
      <c r="R134">
        <v>26</v>
      </c>
      <c r="S134">
        <f>IF(Q134&lt;'Planungstool Heizlast'!$B$8,'Planungstool Heizlast'!$B$21,IF(Q134&gt;15,'Planungstool Heizlast'!$B$20,'Planungstool Heizlast'!$B$19/(15-'Planungstool Heizlast'!$B$8)*(15-Leistungsdaten!Q134)+'Planungstool Heizlast'!$B$20))</f>
        <v>4.8339262637703637</v>
      </c>
      <c r="U134">
        <v>10.688107985622599</v>
      </c>
      <c r="V134">
        <v>40</v>
      </c>
      <c r="W134">
        <f>IF(U134&lt;'Planungstool Heizlast'!$B$8,'Planungstool Heizlast'!$B$21,IF(U134&gt;15,'Planungstool Heizlast'!$B$20,'Planungstool Heizlast'!$B$19/(15-'Planungstool Heizlast'!$B$8)*(15-Leistungsdaten!U134)+'Planungstool Heizlast'!$B$20))</f>
        <v>5.5458667204465284</v>
      </c>
      <c r="Z134" s="1">
        <f>IF('Planungstool Heizlast'!$B$4="EU13L",Leistungsdaten!I134,IF('Planungstool Heizlast'!$B$4="EU10L",E134,IF('Planungstool Heizlast'!$B$4="EU08L",A134,IF('Planungstool Heizlast'!$B$4="EU15L",M134,IF('Planungstool Heizlast'!$B$4="EU20L",Q134,IF('Planungstool Heizlast'!$B$4="EU35L",U134,""))))))</f>
        <v>10.688107985622599</v>
      </c>
      <c r="AA134" s="1">
        <f>IF(OR('Planungstool Heizlast'!$B$9="Fußbodenheizung 35°C",'Planungstool Heizlast'!$B$9="Niedertemperaturheizkörper 45°C"),IF('Planungstool Heizlast'!$B$4="EU13L",Leistungsdaten!J134, IF('Planungstool Heizlast'!$B$4="EU35L",Leistungsdaten!V134,IF('Planungstool Heizlast'!$B$4="EU10L",Leistungsdaten!F134,IF('Planungstool Heizlast'!$B$4="EU08L",Leistungsdaten!B134,IF('Planungstool Heizlast'!$B$4="EU15L",N134,IF('Planungstool Heizlast'!$B$4="EU20L",R134,"")))))),IF('Planungstool Heizlast'!$B$4="EU13L",Leistungsdaten!J134, IF('Planungstool Heizlast'!$B$4="EU35L",Leistungsdaten!V134,IF('Planungstool Heizlast'!$B$4="EU10L",Leistungsdaten!F134,IF('Planungstool Heizlast'!$B$4="EU08L",Leistungsdaten!B134,IF('Planungstool Heizlast'!$B$4="EU15L",N134,IF('Planungstool Heizlast'!$B$4="EU20L",R134,""))))))*0.9)*'Planungstool Heizlast'!$B$5</f>
        <v>40</v>
      </c>
      <c r="AB134" s="1">
        <f>IF('Planungstool Heizlast'!$B$4="EU13L",Leistungsdaten!K134,IF('Planungstool Heizlast'!$B$4="EU10L",Leistungsdaten!G134, IF('Planungstool Heizlast'!$B$4="EU35L",Leistungsdaten!W134,IF('Planungstool Heizlast'!$B$4="EU08L",Leistungsdaten!C134,IF('Planungstool Heizlast'!$B$4="EU15L",O134,IF('Planungstool Heizlast'!$B$4="EU20L",S134,""))))))*$B$274</f>
        <v>5.5458667204465284</v>
      </c>
      <c r="AC134" s="1">
        <f t="shared" si="2"/>
        <v>34.454133279553474</v>
      </c>
    </row>
    <row r="135" spans="1:29" x14ac:dyDescent="0.25">
      <c r="A135">
        <v>7.2650890016906402</v>
      </c>
      <c r="B135">
        <v>10.876233434859101</v>
      </c>
      <c r="C135">
        <f>IF(A135&lt;'Planungstool Heizlast'!$B$8,'Planungstool Heizlast'!$B$21,IF(A135&gt;15,'Planungstool Heizlast'!$B$20,'Planungstool Heizlast'!$B$19/(15-'Planungstool Heizlast'!$B$8)*(15-Leistungsdaten!A135)+'Planungstool Heizlast'!$B$20))</f>
        <v>9.0867796211199394</v>
      </c>
      <c r="E135">
        <v>9.2807128639638403</v>
      </c>
      <c r="F135">
        <v>13</v>
      </c>
      <c r="G135">
        <f>IF(E135&lt;'Planungstool Heizlast'!$B$8,'Planungstool Heizlast'!$B$21,IF(E135&gt;15,'Planungstool Heizlast'!$B$20,'Planungstool Heizlast'!$B$19/(15-'Planungstool Heizlast'!$B$8)*(15-Leistungsdaten!E135)+'Planungstool Heizlast'!$B$20))</f>
        <v>7.0017346446442232</v>
      </c>
      <c r="I135">
        <v>10.2676480292736</v>
      </c>
      <c r="J135">
        <v>15</v>
      </c>
      <c r="K135">
        <f>IF(I135&lt;'Planungstool Heizlast'!$B$8,'Planungstool Heizlast'!$B$21,IF(I135&gt;15,'Planungstool Heizlast'!$B$20,'Planungstool Heizlast'!$B$19/(15-'Planungstool Heizlast'!$B$8)*(15-Leistungsdaten!I135)+'Planungstool Heizlast'!$B$20))</f>
        <v>5.9808079494147011</v>
      </c>
      <c r="M135">
        <v>12.7703212505495</v>
      </c>
      <c r="N135">
        <v>19</v>
      </c>
      <c r="O135">
        <f>IF(M135&lt;'Planungstool Heizlast'!$B$8,'Planungstool Heizlast'!$B$21,IF(M135&gt;15,'Planungstool Heizlast'!$B$20,'Planungstool Heizlast'!$B$19/(15-'Planungstool Heizlast'!$B$8)*(15-Leistungsdaten!M135)+'Planungstool Heizlast'!$B$20))</f>
        <v>3.3919389022420816</v>
      </c>
      <c r="Q135">
        <v>11.643465018251399</v>
      </c>
      <c r="R135">
        <v>26</v>
      </c>
      <c r="S135">
        <f>IF(Q135&lt;'Planungstool Heizlast'!$B$8,'Planungstool Heizlast'!$B$21,IF(Q135&gt;15,'Planungstool Heizlast'!$B$20,'Planungstool Heizlast'!$B$19/(15-'Planungstool Heizlast'!$B$8)*(15-Leistungsdaten!Q135)+'Planungstool Heizlast'!$B$20))</f>
        <v>4.5576057562322472</v>
      </c>
      <c r="U135">
        <v>10.952342506183401</v>
      </c>
      <c r="V135">
        <v>40</v>
      </c>
      <c r="W135">
        <f>IF(U135&lt;'Planungstool Heizlast'!$B$8,'Planungstool Heizlast'!$B$21,IF(U135&gt;15,'Planungstool Heizlast'!$B$20,'Planungstool Heizlast'!$B$19/(15-'Planungstool Heizlast'!$B$8)*(15-Leistungsdaten!U135)+'Planungstool Heizlast'!$B$20))</f>
        <v>5.2725315659969167</v>
      </c>
      <c r="Z135" s="1">
        <f>IF('Planungstool Heizlast'!$B$4="EU13L",Leistungsdaten!I135,IF('Planungstool Heizlast'!$B$4="EU10L",E135,IF('Planungstool Heizlast'!$B$4="EU08L",A135,IF('Planungstool Heizlast'!$B$4="EU15L",M135,IF('Planungstool Heizlast'!$B$4="EU20L",Q135,IF('Planungstool Heizlast'!$B$4="EU35L",U135,""))))))</f>
        <v>10.952342506183401</v>
      </c>
      <c r="AA135" s="1">
        <f>IF(OR('Planungstool Heizlast'!$B$9="Fußbodenheizung 35°C",'Planungstool Heizlast'!$B$9="Niedertemperaturheizkörper 45°C"),IF('Planungstool Heizlast'!$B$4="EU13L",Leistungsdaten!J135, IF('Planungstool Heizlast'!$B$4="EU35L",Leistungsdaten!V135,IF('Planungstool Heizlast'!$B$4="EU10L",Leistungsdaten!F135,IF('Planungstool Heizlast'!$B$4="EU08L",Leistungsdaten!B135,IF('Planungstool Heizlast'!$B$4="EU15L",N135,IF('Planungstool Heizlast'!$B$4="EU20L",R135,"")))))),IF('Planungstool Heizlast'!$B$4="EU13L",Leistungsdaten!J135, IF('Planungstool Heizlast'!$B$4="EU35L",Leistungsdaten!V135,IF('Planungstool Heizlast'!$B$4="EU10L",Leistungsdaten!F135,IF('Planungstool Heizlast'!$B$4="EU08L",Leistungsdaten!B135,IF('Planungstool Heizlast'!$B$4="EU15L",N135,IF('Planungstool Heizlast'!$B$4="EU20L",R135,""))))))*0.9)*'Planungstool Heizlast'!$B$5</f>
        <v>40</v>
      </c>
      <c r="AB135" s="1">
        <f>IF('Planungstool Heizlast'!$B$4="EU13L",Leistungsdaten!K135,IF('Planungstool Heizlast'!$B$4="EU10L",Leistungsdaten!G135, IF('Planungstool Heizlast'!$B$4="EU35L",Leistungsdaten!W135,IF('Planungstool Heizlast'!$B$4="EU08L",Leistungsdaten!C135,IF('Planungstool Heizlast'!$B$4="EU15L",O135,IF('Planungstool Heizlast'!$B$4="EU20L",S135,""))))))*$B$274</f>
        <v>5.2725315659969167</v>
      </c>
      <c r="AC135" s="1">
        <f t="shared" si="2"/>
        <v>34.727468434003086</v>
      </c>
    </row>
    <row r="136" spans="1:29" x14ac:dyDescent="0.25">
      <c r="A136">
        <v>7.4575343055768597</v>
      </c>
      <c r="B136">
        <v>10.848518722130301</v>
      </c>
      <c r="C136">
        <f>IF(A136&lt;'Planungstool Heizlast'!$B$8,'Planungstool Heizlast'!$B$21,IF(A136&gt;15,'Planungstool Heizlast'!$B$20,'Planungstool Heizlast'!$B$19/(15-'Planungstool Heizlast'!$B$8)*(15-Leistungsdaten!A136)+'Planungstool Heizlast'!$B$20))</f>
        <v>8.8877062118273091</v>
      </c>
      <c r="E136">
        <v>9.5223462437652699</v>
      </c>
      <c r="F136">
        <v>13</v>
      </c>
      <c r="G136">
        <f>IF(E136&lt;'Planungstool Heizlast'!$B$8,'Planungstool Heizlast'!$B$21,IF(E136&gt;15,'Planungstool Heizlast'!$B$20,'Planungstool Heizlast'!$B$19/(15-'Planungstool Heizlast'!$B$8)*(15-Leistungsdaten!E136)+'Planungstool Heizlast'!$B$20))</f>
        <v>6.7517790481989515</v>
      </c>
      <c r="I136">
        <v>10.449354160352501</v>
      </c>
      <c r="J136">
        <v>15</v>
      </c>
      <c r="K136">
        <f>IF(I136&lt;'Planungstool Heizlast'!$B$8,'Planungstool Heizlast'!$B$21,IF(I136&gt;15,'Planungstool Heizlast'!$B$20,'Planungstool Heizlast'!$B$19/(15-'Planungstool Heizlast'!$B$8)*(15-Leistungsdaten!I136)+'Planungstool Heizlast'!$B$20))</f>
        <v>5.7928435861760068</v>
      </c>
      <c r="M136">
        <v>13.046583723137701</v>
      </c>
      <c r="N136">
        <v>19</v>
      </c>
      <c r="O136">
        <f>IF(M136&lt;'Planungstool Heizlast'!$B$8,'Planungstool Heizlast'!$B$21,IF(M136&gt;15,'Planungstool Heizlast'!$B$20,'Planungstool Heizlast'!$B$19/(15-'Planungstool Heizlast'!$B$8)*(15-Leistungsdaten!M136)+'Planungstool Heizlast'!$B$20))</f>
        <v>3.1061615350257803</v>
      </c>
      <c r="Q136">
        <v>11.9108877832409</v>
      </c>
      <c r="R136">
        <v>26</v>
      </c>
      <c r="S136">
        <f>IF(Q136&lt;'Planungstool Heizlast'!$B$8,'Planungstool Heizlast'!$B$21,IF(Q136&gt;15,'Planungstool Heizlast'!$B$20,'Planungstool Heizlast'!$B$19/(15-'Planungstool Heizlast'!$B$8)*(15-Leistungsdaten!Q136)+'Planungstool Heizlast'!$B$20))</f>
        <v>4.2809725494256146</v>
      </c>
      <c r="U136">
        <v>11.2168716437433</v>
      </c>
      <c r="V136">
        <v>40</v>
      </c>
      <c r="W136">
        <f>IF(U136&lt;'Planungstool Heizlast'!$B$8,'Planungstool Heizlast'!$B$21,IF(U136&gt;15,'Planungstool Heizlast'!$B$20,'Planungstool Heizlast'!$B$19/(15-'Planungstool Heizlast'!$B$8)*(15-Leistungsdaten!U136)+'Planungstool Heizlast'!$B$20))</f>
        <v>4.9988916474961087</v>
      </c>
      <c r="Z136" s="1">
        <f>IF('Planungstool Heizlast'!$B$4="EU13L",Leistungsdaten!I136,IF('Planungstool Heizlast'!$B$4="EU10L",E136,IF('Planungstool Heizlast'!$B$4="EU08L",A136,IF('Planungstool Heizlast'!$B$4="EU15L",M136,IF('Planungstool Heizlast'!$B$4="EU20L",Q136,IF('Planungstool Heizlast'!$B$4="EU35L",U136,""))))))</f>
        <v>11.2168716437433</v>
      </c>
      <c r="AA136" s="1">
        <f>IF(OR('Planungstool Heizlast'!$B$9="Fußbodenheizung 35°C",'Planungstool Heizlast'!$B$9="Niedertemperaturheizkörper 45°C"),IF('Planungstool Heizlast'!$B$4="EU13L",Leistungsdaten!J136, IF('Planungstool Heizlast'!$B$4="EU35L",Leistungsdaten!V136,IF('Planungstool Heizlast'!$B$4="EU10L",Leistungsdaten!F136,IF('Planungstool Heizlast'!$B$4="EU08L",Leistungsdaten!B136,IF('Planungstool Heizlast'!$B$4="EU15L",N136,IF('Planungstool Heizlast'!$B$4="EU20L",R136,"")))))),IF('Planungstool Heizlast'!$B$4="EU13L",Leistungsdaten!J136, IF('Planungstool Heizlast'!$B$4="EU35L",Leistungsdaten!V136,IF('Planungstool Heizlast'!$B$4="EU10L",Leistungsdaten!F136,IF('Planungstool Heizlast'!$B$4="EU08L",Leistungsdaten!B136,IF('Planungstool Heizlast'!$B$4="EU15L",N136,IF('Planungstool Heizlast'!$B$4="EU20L",R136,""))))))*0.9)*'Planungstool Heizlast'!$B$5</f>
        <v>40</v>
      </c>
      <c r="AB136" s="1">
        <f>IF('Planungstool Heizlast'!$B$4="EU13L",Leistungsdaten!K136,IF('Planungstool Heizlast'!$B$4="EU10L",Leistungsdaten!G136, IF('Planungstool Heizlast'!$B$4="EU35L",Leistungsdaten!W136,IF('Planungstool Heizlast'!$B$4="EU08L",Leistungsdaten!C136,IF('Planungstool Heizlast'!$B$4="EU15L",O136,IF('Planungstool Heizlast'!$B$4="EU20L",S136,""))))))*$B$274</f>
        <v>4.9988916474961087</v>
      </c>
      <c r="AC136" s="1">
        <f t="shared" si="2"/>
        <v>35.001108352503891</v>
      </c>
    </row>
    <row r="137" spans="1:29" x14ac:dyDescent="0.25">
      <c r="A137">
        <v>7.6691377306825004</v>
      </c>
      <c r="B137">
        <v>10.8582742419203</v>
      </c>
      <c r="C137">
        <f>IF(A137&lt;'Planungstool Heizlast'!$B$8,'Planungstool Heizlast'!$B$21,IF(A137&gt;15,'Planungstool Heizlast'!$B$20,'Planungstool Heizlast'!$B$19/(15-'Planungstool Heizlast'!$B$8)*(15-Leistungsdaten!A137)+'Planungstool Heizlast'!$B$20))</f>
        <v>8.6688148468362289</v>
      </c>
      <c r="E137">
        <v>9.7640752053004896</v>
      </c>
      <c r="F137">
        <v>13</v>
      </c>
      <c r="G137">
        <f>IF(E137&lt;'Planungstool Heizlast'!$B$8,'Planungstool Heizlast'!$B$21,IF(E137&gt;15,'Planungstool Heizlast'!$B$20,'Planungstool Heizlast'!$B$19/(15-'Planungstool Heizlast'!$B$8)*(15-Leistungsdaten!E137)+'Planungstool Heizlast'!$B$20))</f>
        <v>6.5017245780413715</v>
      </c>
      <c r="I137">
        <v>10.659405241766899</v>
      </c>
      <c r="J137">
        <v>15</v>
      </c>
      <c r="K137">
        <f>IF(I137&lt;'Planungstool Heizlast'!$B$8,'Planungstool Heizlast'!$B$21,IF(I137&gt;15,'Planungstool Heizlast'!$B$20,'Planungstool Heizlast'!$B$19/(15-'Planungstool Heizlast'!$B$8)*(15-Leistungsdaten!I137)+'Planungstool Heizlast'!$B$20))</f>
        <v>5.5755580299252232</v>
      </c>
      <c r="M137">
        <v>13.3232130662212</v>
      </c>
      <c r="N137">
        <v>19</v>
      </c>
      <c r="O137">
        <f>IF(M137&lt;'Planungstool Heizlast'!$B$8,'Planungstool Heizlast'!$B$21,IF(M137&gt;15,'Planungstool Heizlast'!$B$20,'Planungstool Heizlast'!$B$19/(15-'Planungstool Heizlast'!$B$8)*(15-Leistungsdaten!M137)+'Planungstool Heizlast'!$B$20))</f>
        <v>2.8200046617431158</v>
      </c>
      <c r="Q137">
        <v>12.1786132873432</v>
      </c>
      <c r="R137">
        <v>26</v>
      </c>
      <c r="S137">
        <f>IF(Q137&lt;'Planungstool Heizlast'!$B$8,'Planungstool Heizlast'!$B$21,IF(Q137&gt;15,'Planungstool Heizlast'!$B$20,'Planungstool Heizlast'!$B$19/(15-'Planungstool Heizlast'!$B$8)*(15-Leistungsdaten!Q137)+'Planungstool Heizlast'!$B$20))</f>
        <v>4.0040261767162866</v>
      </c>
      <c r="U137">
        <v>11.481695991797499</v>
      </c>
      <c r="V137">
        <v>40</v>
      </c>
      <c r="W137">
        <f>IF(U137&lt;'Planungstool Heizlast'!$B$8,'Planungstool Heizlast'!$B$21,IF(U137&gt;15,'Planungstool Heizlast'!$B$20,'Planungstool Heizlast'!$B$19/(15-'Planungstool Heizlast'!$B$8)*(15-Leistungsdaten!U137)+'Planungstool Heizlast'!$B$20))</f>
        <v>4.7249463510080369</v>
      </c>
      <c r="Z137" s="1">
        <f>IF('Planungstool Heizlast'!$B$4="EU13L",Leistungsdaten!I137,IF('Planungstool Heizlast'!$B$4="EU10L",E137,IF('Planungstool Heizlast'!$B$4="EU08L",A137,IF('Planungstool Heizlast'!$B$4="EU15L",M137,IF('Planungstool Heizlast'!$B$4="EU20L",Q137,IF('Planungstool Heizlast'!$B$4="EU35L",U137,""))))))</f>
        <v>11.481695991797499</v>
      </c>
      <c r="AA137" s="1">
        <f>IF(OR('Planungstool Heizlast'!$B$9="Fußbodenheizung 35°C",'Planungstool Heizlast'!$B$9="Niedertemperaturheizkörper 45°C"),IF('Planungstool Heizlast'!$B$4="EU13L",Leistungsdaten!J137, IF('Planungstool Heizlast'!$B$4="EU35L",Leistungsdaten!V137,IF('Planungstool Heizlast'!$B$4="EU10L",Leistungsdaten!F137,IF('Planungstool Heizlast'!$B$4="EU08L",Leistungsdaten!B137,IF('Planungstool Heizlast'!$B$4="EU15L",N137,IF('Planungstool Heizlast'!$B$4="EU20L",R137,"")))))),IF('Planungstool Heizlast'!$B$4="EU13L",Leistungsdaten!J137, IF('Planungstool Heizlast'!$B$4="EU35L",Leistungsdaten!V137,IF('Planungstool Heizlast'!$B$4="EU10L",Leistungsdaten!F137,IF('Planungstool Heizlast'!$B$4="EU08L",Leistungsdaten!B137,IF('Planungstool Heizlast'!$B$4="EU15L",N137,IF('Planungstool Heizlast'!$B$4="EU20L",R137,""))))))*0.9)*'Planungstool Heizlast'!$B$5</f>
        <v>40</v>
      </c>
      <c r="AB137" s="1">
        <f>IF('Planungstool Heizlast'!$B$4="EU13L",Leistungsdaten!K137,IF('Planungstool Heizlast'!$B$4="EU10L",Leistungsdaten!G137, IF('Planungstool Heizlast'!$B$4="EU35L",Leistungsdaten!W137,IF('Planungstool Heizlast'!$B$4="EU08L",Leistungsdaten!C137,IF('Planungstool Heizlast'!$B$4="EU15L",O137,IF('Planungstool Heizlast'!$B$4="EU20L",S137,""))))))*$B$274</f>
        <v>4.7249463510080369</v>
      </c>
      <c r="AC137" s="1">
        <f t="shared" si="2"/>
        <v>35.275053648991964</v>
      </c>
    </row>
    <row r="138" spans="1:29" x14ac:dyDescent="0.25">
      <c r="A138">
        <v>7.9002689079437403</v>
      </c>
      <c r="B138">
        <v>10.9060053227771</v>
      </c>
      <c r="C138">
        <f>IF(A138&lt;'Planungstool Heizlast'!$B$8,'Planungstool Heizlast'!$B$21,IF(A138&gt;15,'Planungstool Heizlast'!$B$20,'Planungstool Heizlast'!$B$19/(15-'Planungstool Heizlast'!$B$8)*(15-Leistungsdaten!A138)+'Planungstool Heizlast'!$B$20))</f>
        <v>8.4297231645657273</v>
      </c>
      <c r="E138">
        <v>10.005899549571099</v>
      </c>
      <c r="F138">
        <v>13</v>
      </c>
      <c r="G138">
        <f>IF(E138&lt;'Planungstool Heizlast'!$B$8,'Planungstool Heizlast'!$B$21,IF(E138&gt;15,'Planungstool Heizlast'!$B$20,'Planungstool Heizlast'!$B$19/(15-'Planungstool Heizlast'!$B$8)*(15-Leistungsdaten!E138)+'Planungstool Heizlast'!$B$20))</f>
        <v>6.2515714400236853</v>
      </c>
      <c r="I138">
        <v>10.8981275932504</v>
      </c>
      <c r="J138">
        <v>15</v>
      </c>
      <c r="K138">
        <f>IF(I138&lt;'Planungstool Heizlast'!$B$8,'Planungstool Heizlast'!$B$21,IF(I138&gt;15,'Planungstool Heizlast'!$B$20,'Planungstool Heizlast'!$B$19/(15-'Planungstool Heizlast'!$B$8)*(15-Leistungsdaten!I138)+'Planungstool Heizlast'!$B$20))</f>
        <v>5.3286137219868417</v>
      </c>
      <c r="M138">
        <v>13.600210158918699</v>
      </c>
      <c r="N138">
        <v>19</v>
      </c>
      <c r="O138">
        <f>IF(M138&lt;'Planungstool Heizlast'!$B$8,'Planungstool Heizlast'!$B$21,IF(M138&gt;15,'Planungstool Heizlast'!$B$20,'Planungstool Heizlast'!$B$19/(15-'Planungstool Heizlast'!$B$8)*(15-Leistungsdaten!M138)+'Planungstool Heizlast'!$B$20))</f>
        <v>2.5334673729972175</v>
      </c>
      <c r="Q138">
        <v>12.4466419816561</v>
      </c>
      <c r="R138">
        <v>26</v>
      </c>
      <c r="S138">
        <f>IF(Q138&lt;'Planungstool Heizlast'!$B$8,'Planungstool Heizlast'!$B$21,IF(Q138&gt;15,'Planungstool Heizlast'!$B$20,'Planungstool Heizlast'!$B$19/(15-'Planungstool Heizlast'!$B$8)*(15-Leistungsdaten!Q138)+'Planungstool Heizlast'!$B$20))</f>
        <v>3.7267661714699756</v>
      </c>
      <c r="U138">
        <v>11.746816143841</v>
      </c>
      <c r="V138">
        <v>40</v>
      </c>
      <c r="W138">
        <f>IF(U138&lt;'Planungstool Heizlast'!$B$8,'Planungstool Heizlast'!$B$21,IF(U138&gt;15,'Planungstool Heizlast'!$B$20,'Planungstool Heizlast'!$B$19/(15-'Planungstool Heizlast'!$B$8)*(15-Leistungsdaten!U138)+'Planungstool Heizlast'!$B$20))</f>
        <v>4.4506950625968393</v>
      </c>
      <c r="Z138" s="1">
        <f>IF('Planungstool Heizlast'!$B$4="EU13L",Leistungsdaten!I138,IF('Planungstool Heizlast'!$B$4="EU10L",E138,IF('Planungstool Heizlast'!$B$4="EU08L",A138,IF('Planungstool Heizlast'!$B$4="EU15L",M138,IF('Planungstool Heizlast'!$B$4="EU20L",Q138,IF('Planungstool Heizlast'!$B$4="EU35L",U138,""))))))</f>
        <v>11.746816143841</v>
      </c>
      <c r="AA138" s="1">
        <f>IF(OR('Planungstool Heizlast'!$B$9="Fußbodenheizung 35°C",'Planungstool Heizlast'!$B$9="Niedertemperaturheizkörper 45°C"),IF('Planungstool Heizlast'!$B$4="EU13L",Leistungsdaten!J138, IF('Planungstool Heizlast'!$B$4="EU35L",Leistungsdaten!V138,IF('Planungstool Heizlast'!$B$4="EU10L",Leistungsdaten!F138,IF('Planungstool Heizlast'!$B$4="EU08L",Leistungsdaten!B138,IF('Planungstool Heizlast'!$B$4="EU15L",N138,IF('Planungstool Heizlast'!$B$4="EU20L",R138,"")))))),IF('Planungstool Heizlast'!$B$4="EU13L",Leistungsdaten!J138, IF('Planungstool Heizlast'!$B$4="EU35L",Leistungsdaten!V138,IF('Planungstool Heizlast'!$B$4="EU10L",Leistungsdaten!F138,IF('Planungstool Heizlast'!$B$4="EU08L",Leistungsdaten!B138,IF('Planungstool Heizlast'!$B$4="EU15L",N138,IF('Planungstool Heizlast'!$B$4="EU20L",R138,""))))))*0.9)*'Planungstool Heizlast'!$B$5</f>
        <v>40</v>
      </c>
      <c r="AB138" s="1">
        <f>IF('Planungstool Heizlast'!$B$4="EU13L",Leistungsdaten!K138,IF('Planungstool Heizlast'!$B$4="EU10L",Leistungsdaten!G138, IF('Planungstool Heizlast'!$B$4="EU35L",Leistungsdaten!W138,IF('Planungstool Heizlast'!$B$4="EU08L",Leistungsdaten!C138,IF('Planungstool Heizlast'!$B$4="EU15L",O138,IF('Planungstool Heizlast'!$B$4="EU20L",S138,""))))))*$B$274</f>
        <v>4.4506950625968393</v>
      </c>
      <c r="AC138" s="1">
        <f t="shared" si="2"/>
        <v>35.549304937403164</v>
      </c>
    </row>
    <row r="139" spans="1:29" x14ac:dyDescent="0.25">
      <c r="A139">
        <v>8.1115464833617192</v>
      </c>
      <c r="B139">
        <v>10.9152154640541</v>
      </c>
      <c r="C139">
        <f>IF(A139&lt;'Planungstool Heizlast'!$B$8,'Planungstool Heizlast'!$B$21,IF(A139&gt;15,'Planungstool Heizlast'!$B$20,'Planungstool Heizlast'!$B$19/(15-'Planungstool Heizlast'!$B$8)*(15-Leistungsdaten!A139)+'Planungstool Heizlast'!$B$20))</f>
        <v>8.2111688720151275</v>
      </c>
      <c r="E139">
        <v>10.247819070257799</v>
      </c>
      <c r="F139">
        <v>13</v>
      </c>
      <c r="G139">
        <f>IF(E139&lt;'Planungstool Heizlast'!$B$8,'Planungstool Heizlast'!$B$21,IF(E139&gt;15,'Planungstool Heizlast'!$B$20,'Planungstool Heizlast'!$B$19/(15-'Planungstool Heizlast'!$B$8)*(15-Leistungsdaten!E139)+'Planungstool Heizlast'!$B$20))</f>
        <v>6.0013198475711409</v>
      </c>
      <c r="I139">
        <v>11.107806167897699</v>
      </c>
      <c r="J139">
        <v>15</v>
      </c>
      <c r="K139">
        <f>IF(I139&lt;'Planungstool Heizlast'!$B$8,'Planungstool Heizlast'!$B$21,IF(I139&gt;15,'Planungstool Heizlast'!$B$20,'Planungstool Heizlast'!$B$19/(15-'Planungstool Heizlast'!$B$8)*(15-Leistungsdaten!I139)+'Planungstool Heizlast'!$B$20))</f>
        <v>5.1117135021958919</v>
      </c>
      <c r="M139">
        <v>13.877575880349299</v>
      </c>
      <c r="N139">
        <v>19</v>
      </c>
      <c r="O139">
        <f>IF(M139&lt;'Planungstool Heizlast'!$B$8,'Planungstool Heizlast'!$B$21,IF(M139&gt;15,'Planungstool Heizlast'!$B$20,'Planungstool Heizlast'!$B$19/(15-'Planungstool Heizlast'!$B$8)*(15-Leistungsdaten!M139)+'Planungstool Heizlast'!$B$20))</f>
        <v>2.2465487593908016</v>
      </c>
      <c r="Q139">
        <v>12.7149743172775</v>
      </c>
      <c r="R139">
        <v>26</v>
      </c>
      <c r="S139">
        <f>IF(Q139&lt;'Planungstool Heizlast'!$B$8,'Planungstool Heizlast'!$B$21,IF(Q139&gt;15,'Planungstool Heizlast'!$B$20,'Planungstool Heizlast'!$B$19/(15-'Planungstool Heizlast'!$B$8)*(15-Leistungsdaten!Q139)+'Planungstool Heizlast'!$B$20))</f>
        <v>3.4491920670522926</v>
      </c>
      <c r="U139">
        <v>12.012232693368899</v>
      </c>
      <c r="V139">
        <v>40</v>
      </c>
      <c r="W139">
        <f>IF(U139&lt;'Planungstool Heizlast'!$B$8,'Planungstool Heizlast'!$B$21,IF(U139&gt;15,'Planungstool Heizlast'!$B$20,'Planungstool Heizlast'!$B$19/(15-'Planungstool Heizlast'!$B$8)*(15-Leistungsdaten!U139)+'Planungstool Heizlast'!$B$20))</f>
        <v>4.1761371683265569</v>
      </c>
      <c r="Z139" s="1">
        <f>IF('Planungstool Heizlast'!$B$4="EU13L",Leistungsdaten!I139,IF('Planungstool Heizlast'!$B$4="EU10L",E139,IF('Planungstool Heizlast'!$B$4="EU08L",A139,IF('Planungstool Heizlast'!$B$4="EU15L",M139,IF('Planungstool Heizlast'!$B$4="EU20L",Q139,IF('Planungstool Heizlast'!$B$4="EU35L",U139,""))))))</f>
        <v>12.012232693368899</v>
      </c>
      <c r="AA139" s="1">
        <f>IF(OR('Planungstool Heizlast'!$B$9="Fußbodenheizung 35°C",'Planungstool Heizlast'!$B$9="Niedertemperaturheizkörper 45°C"),IF('Planungstool Heizlast'!$B$4="EU13L",Leistungsdaten!J139, IF('Planungstool Heizlast'!$B$4="EU35L",Leistungsdaten!V139,IF('Planungstool Heizlast'!$B$4="EU10L",Leistungsdaten!F139,IF('Planungstool Heizlast'!$B$4="EU08L",Leistungsdaten!B139,IF('Planungstool Heizlast'!$B$4="EU15L",N139,IF('Planungstool Heizlast'!$B$4="EU20L",R139,"")))))),IF('Planungstool Heizlast'!$B$4="EU13L",Leistungsdaten!J139, IF('Planungstool Heizlast'!$B$4="EU35L",Leistungsdaten!V139,IF('Planungstool Heizlast'!$B$4="EU10L",Leistungsdaten!F139,IF('Planungstool Heizlast'!$B$4="EU08L",Leistungsdaten!B139,IF('Planungstool Heizlast'!$B$4="EU15L",N139,IF('Planungstool Heizlast'!$B$4="EU20L",R139,""))))))*0.9)*'Planungstool Heizlast'!$B$5</f>
        <v>40</v>
      </c>
      <c r="AB139" s="1">
        <f>IF('Planungstool Heizlast'!$B$4="EU13L",Leistungsdaten!K139,IF('Planungstool Heizlast'!$B$4="EU10L",Leistungsdaten!G139, IF('Planungstool Heizlast'!$B$4="EU35L",Leistungsdaten!W139,IF('Planungstool Heizlast'!$B$4="EU08L",Leistungsdaten!C139,IF('Planungstool Heizlast'!$B$4="EU15L",O139,IF('Planungstool Heizlast'!$B$4="EU20L",S139,""))))))*$B$274</f>
        <v>4.1761371683265569</v>
      </c>
      <c r="AC139" s="1">
        <f t="shared" si="2"/>
        <v>35.823862831673445</v>
      </c>
    </row>
    <row r="140" spans="1:29" x14ac:dyDescent="0.25">
      <c r="A140">
        <v>8.3225977317849296</v>
      </c>
      <c r="B140">
        <v>10.924066652601599</v>
      </c>
      <c r="C140">
        <f>IF(A140&lt;'Planungstool Heizlast'!$B$8,'Planungstool Heizlast'!$B$21,IF(A140&gt;15,'Planungstool Heizlast'!$B$20,'Planungstool Heizlast'!$B$19/(15-'Planungstool Heizlast'!$B$8)*(15-Leistungsdaten!A140)+'Planungstool Heizlast'!$B$20))</f>
        <v>7.9928487015010434</v>
      </c>
      <c r="E140">
        <v>10.4898335537198</v>
      </c>
      <c r="F140">
        <v>13</v>
      </c>
      <c r="G140">
        <f>IF(E140&lt;'Planungstool Heizlast'!$B$8,'Planungstool Heizlast'!$B$21,IF(E140&gt;15,'Planungstool Heizlast'!$B$20,'Planungstool Heizlast'!$B$19/(15-'Planungstool Heizlast'!$B$8)*(15-Leistungsdaten!E140)+'Planungstool Heizlast'!$B$20))</f>
        <v>5.7509700216826367</v>
      </c>
      <c r="I140">
        <v>11.317241892729299</v>
      </c>
      <c r="J140">
        <v>15</v>
      </c>
      <c r="K140">
        <f>IF(I140&lt;'Planungstool Heizlast'!$B$8,'Planungstool Heizlast'!$B$21,IF(I140&gt;15,'Planungstool Heizlast'!$B$20,'Planungstool Heizlast'!$B$19/(15-'Planungstool Heizlast'!$B$8)*(15-Leistungsdaten!I140)+'Planungstool Heizlast'!$B$20))</f>
        <v>4.8950644963331653</v>
      </c>
      <c r="M140">
        <v>14.1553111096317</v>
      </c>
      <c r="N140">
        <v>19</v>
      </c>
      <c r="O140">
        <f>IF(M140&lt;'Planungstool Heizlast'!$B$8,'Planungstool Heizlast'!$B$21,IF(M140&gt;15,'Planungstool Heizlast'!$B$20,'Planungstool Heizlast'!$B$19/(15-'Planungstool Heizlast'!$B$8)*(15-Leistungsdaten!M140)+'Planungstool Heizlast'!$B$20))</f>
        <v>1.9592479115270001</v>
      </c>
      <c r="Q140">
        <v>12.9836107453051</v>
      </c>
      <c r="R140">
        <v>26</v>
      </c>
      <c r="S140">
        <f>IF(Q140&lt;'Planungstool Heizlast'!$B$8,'Planungstool Heizlast'!$B$21,IF(Q140&gt;15,'Planungstool Heizlast'!$B$20,'Planungstool Heizlast'!$B$19/(15-'Planungstool Heizlast'!$B$8)*(15-Leistungsdaten!Q140)+'Planungstool Heizlast'!$B$20))</f>
        <v>3.171303396829054</v>
      </c>
      <c r="U140">
        <v>12.277946233876399</v>
      </c>
      <c r="V140">
        <v>40</v>
      </c>
      <c r="W140">
        <f>IF(U140&lt;'Planungstool Heizlast'!$B$8,'Planungstool Heizlast'!$B$21,IF(U140&gt;15,'Planungstool Heizlast'!$B$20,'Planungstool Heizlast'!$B$19/(15-'Planungstool Heizlast'!$B$8)*(15-Leistungsdaten!U140)+'Planungstool Heizlast'!$B$20))</f>
        <v>3.9012720542611197</v>
      </c>
      <c r="Z140" s="1">
        <f>IF('Planungstool Heizlast'!$B$4="EU13L",Leistungsdaten!I140,IF('Planungstool Heizlast'!$B$4="EU10L",E140,IF('Planungstool Heizlast'!$B$4="EU08L",A140,IF('Planungstool Heizlast'!$B$4="EU15L",M140,IF('Planungstool Heizlast'!$B$4="EU20L",Q140,IF('Planungstool Heizlast'!$B$4="EU35L",U140,""))))))</f>
        <v>12.277946233876399</v>
      </c>
      <c r="AA140" s="1">
        <f>IF(OR('Planungstool Heizlast'!$B$9="Fußbodenheizung 35°C",'Planungstool Heizlast'!$B$9="Niedertemperaturheizkörper 45°C"),IF('Planungstool Heizlast'!$B$4="EU13L",Leistungsdaten!J140, IF('Planungstool Heizlast'!$B$4="EU35L",Leistungsdaten!V140,IF('Planungstool Heizlast'!$B$4="EU10L",Leistungsdaten!F140,IF('Planungstool Heizlast'!$B$4="EU08L",Leistungsdaten!B140,IF('Planungstool Heizlast'!$B$4="EU15L",N140,IF('Planungstool Heizlast'!$B$4="EU20L",R140,"")))))),IF('Planungstool Heizlast'!$B$4="EU13L",Leistungsdaten!J140, IF('Planungstool Heizlast'!$B$4="EU35L",Leistungsdaten!V140,IF('Planungstool Heizlast'!$B$4="EU10L",Leistungsdaten!F140,IF('Planungstool Heizlast'!$B$4="EU08L",Leistungsdaten!B140,IF('Planungstool Heizlast'!$B$4="EU15L",N140,IF('Planungstool Heizlast'!$B$4="EU20L",R140,""))))))*0.9)*'Planungstool Heizlast'!$B$5</f>
        <v>40</v>
      </c>
      <c r="AB140" s="1">
        <f>IF('Planungstool Heizlast'!$B$4="EU13L",Leistungsdaten!K140,IF('Planungstool Heizlast'!$B$4="EU10L",Leistungsdaten!G140, IF('Planungstool Heizlast'!$B$4="EU35L",Leistungsdaten!W140,IF('Planungstool Heizlast'!$B$4="EU08L",Leistungsdaten!C140,IF('Planungstool Heizlast'!$B$4="EU15L",O140,IF('Planungstool Heizlast'!$B$4="EU20L",S140,""))))))*$B$274</f>
        <v>3.9012720542611197</v>
      </c>
      <c r="AC140" s="1">
        <f t="shared" si="2"/>
        <v>36.098727945738879</v>
      </c>
    </row>
    <row r="141" spans="1:29" x14ac:dyDescent="0.25">
      <c r="A141">
        <v>8.5133011717908307</v>
      </c>
      <c r="B141">
        <v>10.8937241374683</v>
      </c>
      <c r="C141">
        <f>IF(A141&lt;'Planungstool Heizlast'!$B$8,'Planungstool Heizlast'!$B$21,IF(A141&gt;15,'Planungstool Heizlast'!$B$20,'Planungstool Heizlast'!$B$19/(15-'Planungstool Heizlast'!$B$8)*(15-Leistungsdaten!A141)+'Planungstool Heizlast'!$B$20))</f>
        <v>7.7955771484978431</v>
      </c>
      <c r="E141">
        <v>10.7319427789954</v>
      </c>
      <c r="F141">
        <v>13</v>
      </c>
      <c r="G141">
        <f>IF(E141&lt;'Planungstool Heizlast'!$B$8,'Planungstool Heizlast'!$B$21,IF(E141&gt;15,'Planungstool Heizlast'!$B$20,'Planungstool Heizlast'!$B$19/(15-'Planungstool Heizlast'!$B$8)*(15-Leistungsdaten!E141)+'Planungstool Heizlast'!$B$20))</f>
        <v>5.5005221909301278</v>
      </c>
      <c r="I141">
        <v>11.497192954979001</v>
      </c>
      <c r="J141">
        <v>15</v>
      </c>
      <c r="K141">
        <f>IF(I141&lt;'Planungstool Heizlast'!$B$8,'Planungstool Heizlast'!$B$21,IF(I141&gt;15,'Planungstool Heizlast'!$B$20,'Planungstool Heizlast'!$B$19/(15-'Planungstool Heizlast'!$B$8)*(15-Leistungsdaten!I141)+'Planungstool Heizlast'!$B$20))</f>
        <v>4.708915649131062</v>
      </c>
      <c r="M141">
        <v>14.4334167258849</v>
      </c>
      <c r="N141">
        <v>19</v>
      </c>
      <c r="O141">
        <f>IF(M141&lt;'Planungstool Heizlast'!$B$8,'Planungstool Heizlast'!$B$21,IF(M141&gt;15,'Planungstool Heizlast'!$B$20,'Planungstool Heizlast'!$B$19/(15-'Planungstool Heizlast'!$B$8)*(15-Leistungsdaten!M141)+'Planungstool Heizlast'!$B$20))</f>
        <v>1.6715639200086352</v>
      </c>
      <c r="Q141">
        <v>13.252551716836701</v>
      </c>
      <c r="R141">
        <v>26</v>
      </c>
      <c r="S141">
        <f>IF(Q141&lt;'Planungstool Heizlast'!$B$8,'Planungstool Heizlast'!$B$21,IF(Q141&gt;15,'Planungstool Heizlast'!$B$20,'Planungstool Heizlast'!$B$19/(15-'Planungstool Heizlast'!$B$8)*(15-Leistungsdaten!Q141)+'Planungstool Heizlast'!$B$20))</f>
        <v>2.8930996941659739</v>
      </c>
      <c r="U141">
        <v>12.543957358858499</v>
      </c>
      <c r="V141">
        <v>40</v>
      </c>
      <c r="W141">
        <f>IF(U141&lt;'Planungstool Heizlast'!$B$8,'Planungstool Heizlast'!$B$21,IF(U141&gt;15,'Planungstool Heizlast'!$B$20,'Planungstool Heizlast'!$B$19/(15-'Planungstool Heizlast'!$B$8)*(15-Leistungsdaten!U141)+'Planungstool Heizlast'!$B$20))</f>
        <v>3.6260991064646699</v>
      </c>
      <c r="Z141" s="1">
        <f>IF('Planungstool Heizlast'!$B$4="EU13L",Leistungsdaten!I141,IF('Planungstool Heizlast'!$B$4="EU10L",E141,IF('Planungstool Heizlast'!$B$4="EU08L",A141,IF('Planungstool Heizlast'!$B$4="EU15L",M141,IF('Planungstool Heizlast'!$B$4="EU20L",Q141,IF('Planungstool Heizlast'!$B$4="EU35L",U141,""))))))</f>
        <v>12.543957358858499</v>
      </c>
      <c r="AA141" s="1">
        <f>IF(OR('Planungstool Heizlast'!$B$9="Fußbodenheizung 35°C",'Planungstool Heizlast'!$B$9="Niedertemperaturheizkörper 45°C"),IF('Planungstool Heizlast'!$B$4="EU13L",Leistungsdaten!J141, IF('Planungstool Heizlast'!$B$4="EU35L",Leistungsdaten!V141,IF('Planungstool Heizlast'!$B$4="EU10L",Leistungsdaten!F141,IF('Planungstool Heizlast'!$B$4="EU08L",Leistungsdaten!B141,IF('Planungstool Heizlast'!$B$4="EU15L",N141,IF('Planungstool Heizlast'!$B$4="EU20L",R141,"")))))),IF('Planungstool Heizlast'!$B$4="EU13L",Leistungsdaten!J141, IF('Planungstool Heizlast'!$B$4="EU35L",Leistungsdaten!V141,IF('Planungstool Heizlast'!$B$4="EU10L",Leistungsdaten!F141,IF('Planungstool Heizlast'!$B$4="EU08L",Leistungsdaten!B141,IF('Planungstool Heizlast'!$B$4="EU15L",N141,IF('Planungstool Heizlast'!$B$4="EU20L",R141,""))))))*0.9)*'Planungstool Heizlast'!$B$5</f>
        <v>40</v>
      </c>
      <c r="AB141" s="1">
        <f>IF('Planungstool Heizlast'!$B$4="EU13L",Leistungsdaten!K141,IF('Planungstool Heizlast'!$B$4="EU10L",Leistungsdaten!G141, IF('Planungstool Heizlast'!$B$4="EU35L",Leistungsdaten!W141,IF('Planungstool Heizlast'!$B$4="EU08L",Leistungsdaten!C141,IF('Planungstool Heizlast'!$B$4="EU15L",O141,IF('Planungstool Heizlast'!$B$4="EU20L",S141,""))))))*$B$274</f>
        <v>3.6260991064646699</v>
      </c>
      <c r="AC141" s="1">
        <f t="shared" si="2"/>
        <v>36.373900893535328</v>
      </c>
    </row>
    <row r="142" spans="1:29" x14ac:dyDescent="0.25">
      <c r="A142">
        <v>8.7440170667083805</v>
      </c>
      <c r="B142">
        <v>10.9406874706292</v>
      </c>
      <c r="C142">
        <f>IF(A142&lt;'Planungstool Heizlast'!$B$8,'Planungstool Heizlast'!$B$21,IF(A142&gt;15,'Planungstool Heizlast'!$B$20,'Planungstool Heizlast'!$B$19/(15-'Planungstool Heizlast'!$B$8)*(15-Leistungsdaten!A142)+'Planungstool Heizlast'!$B$20))</f>
        <v>7.5569150515188914</v>
      </c>
      <c r="E142">
        <v>10.9741465178019</v>
      </c>
      <c r="F142">
        <v>13</v>
      </c>
      <c r="G142">
        <f>IF(E142&lt;'Planungstool Heizlast'!$B$8,'Planungstool Heizlast'!$B$21,IF(E142&gt;15,'Planungstool Heizlast'!$B$20,'Planungstool Heizlast'!$B$19/(15-'Planungstool Heizlast'!$B$8)*(15-Leistungsdaten!E142)+'Planungstool Heizlast'!$B$20))</f>
        <v>5.2499765914587115</v>
      </c>
      <c r="I142">
        <v>11.735379624909999</v>
      </c>
      <c r="J142">
        <v>15</v>
      </c>
      <c r="K142">
        <f>IF(I142&lt;'Planungstool Heizlast'!$B$8,'Planungstool Heizlast'!$B$21,IF(I142&gt;15,'Planungstool Heizlast'!$B$20,'Planungstool Heizlast'!$B$19/(15-'Planungstool Heizlast'!$B$8)*(15-Leistungsdaten!I142)+'Planungstool Heizlast'!$B$20))</f>
        <v>4.4625254724226879</v>
      </c>
      <c r="M142">
        <v>14.711893608227699</v>
      </c>
      <c r="N142">
        <v>19</v>
      </c>
      <c r="O142">
        <f>IF(M142&lt;'Planungstool Heizlast'!$B$8,'Planungstool Heizlast'!$B$21,IF(M142&gt;15,'Planungstool Heizlast'!$B$20,'Planungstool Heizlast'!$B$19/(15-'Planungstool Heizlast'!$B$8)*(15-Leistungsdaten!M142)+'Planungstool Heizlast'!$B$20))</f>
        <v>1.3834958754387341</v>
      </c>
      <c r="Q142">
        <v>13.5217976829703</v>
      </c>
      <c r="R142">
        <v>26</v>
      </c>
      <c r="S142">
        <f>IF(Q142&lt;'Planungstool Heizlast'!$B$8,'Planungstool Heizlast'!$B$21,IF(Q142&gt;15,'Planungstool Heizlast'!$B$20,'Planungstool Heizlast'!$B$19/(15-'Planungstool Heizlast'!$B$8)*(15-Leistungsdaten!Q142)+'Planungstool Heizlast'!$B$20))</f>
        <v>2.6145804924285612</v>
      </c>
      <c r="U142">
        <v>12.810266661810401</v>
      </c>
      <c r="V142">
        <v>40</v>
      </c>
      <c r="W142">
        <f>IF(U142&lt;'Planungstool Heizlast'!$B$8,'Planungstool Heizlast'!$B$21,IF(U142&gt;15,'Planungstool Heizlast'!$B$20,'Planungstool Heizlast'!$B$19/(15-'Planungstool Heizlast'!$B$8)*(15-Leistungsdaten!U142)+'Planungstool Heizlast'!$B$20))</f>
        <v>3.3506177110011404</v>
      </c>
      <c r="Z142" s="1">
        <f>IF('Planungstool Heizlast'!$B$4="EU13L",Leistungsdaten!I142,IF('Planungstool Heizlast'!$B$4="EU10L",E142,IF('Planungstool Heizlast'!$B$4="EU08L",A142,IF('Planungstool Heizlast'!$B$4="EU15L",M142,IF('Planungstool Heizlast'!$B$4="EU20L",Q142,IF('Planungstool Heizlast'!$B$4="EU35L",U142,""))))))</f>
        <v>12.810266661810401</v>
      </c>
      <c r="AA142" s="1">
        <f>IF(OR('Planungstool Heizlast'!$B$9="Fußbodenheizung 35°C",'Planungstool Heizlast'!$B$9="Niedertemperaturheizkörper 45°C"),IF('Planungstool Heizlast'!$B$4="EU13L",Leistungsdaten!J142, IF('Planungstool Heizlast'!$B$4="EU35L",Leistungsdaten!V142,IF('Planungstool Heizlast'!$B$4="EU10L",Leistungsdaten!F142,IF('Planungstool Heizlast'!$B$4="EU08L",Leistungsdaten!B142,IF('Planungstool Heizlast'!$B$4="EU15L",N142,IF('Planungstool Heizlast'!$B$4="EU20L",R142,"")))))),IF('Planungstool Heizlast'!$B$4="EU13L",Leistungsdaten!J142, IF('Planungstool Heizlast'!$B$4="EU35L",Leistungsdaten!V142,IF('Planungstool Heizlast'!$B$4="EU10L",Leistungsdaten!F142,IF('Planungstool Heizlast'!$B$4="EU08L",Leistungsdaten!B142,IF('Planungstool Heizlast'!$B$4="EU15L",N142,IF('Planungstool Heizlast'!$B$4="EU20L",R142,""))))))*0.9)*'Planungstool Heizlast'!$B$5</f>
        <v>40</v>
      </c>
      <c r="AB142" s="1">
        <f>IF('Planungstool Heizlast'!$B$4="EU13L",Leistungsdaten!K142,IF('Planungstool Heizlast'!$B$4="EU10L",Leistungsdaten!G142, IF('Planungstool Heizlast'!$B$4="EU35L",Leistungsdaten!W142,IF('Planungstool Heizlast'!$B$4="EU08L",Leistungsdaten!C142,IF('Planungstool Heizlast'!$B$4="EU15L",O142,IF('Planungstool Heizlast'!$B$4="EU20L",S142,""))))))*$B$274</f>
        <v>3.3506177110011404</v>
      </c>
      <c r="AC142" s="1">
        <f t="shared" si="2"/>
        <v>36.649382288998858</v>
      </c>
    </row>
    <row r="143" spans="1:29" x14ac:dyDescent="0.25">
      <c r="A143">
        <v>8.9543831099308004</v>
      </c>
      <c r="B143">
        <v>10.9484548212671</v>
      </c>
      <c r="C143">
        <f>IF(A143&lt;'Planungstool Heizlast'!$B$8,'Planungstool Heizlast'!$B$21,IF(A143&gt;15,'Planungstool Heizlast'!$B$20,'Planungstool Heizlast'!$B$19/(15-'Planungstool Heizlast'!$B$8)*(15-Leistungsdaten!A143)+'Planungstool Heizlast'!$B$20))</f>
        <v>7.3393036857022027</v>
      </c>
      <c r="E143">
        <v>11.216444534535301</v>
      </c>
      <c r="F143">
        <v>13</v>
      </c>
      <c r="G143">
        <f>IF(E143&lt;'Planungstool Heizlast'!$B$8,'Planungstool Heizlast'!$B$21,IF(E143&gt;15,'Planungstool Heizlast'!$B$20,'Planungstool Heizlast'!$B$19/(15-'Planungstool Heizlast'!$B$8)*(15-Leistungsdaten!E143)+'Planungstool Heizlast'!$B$20))</f>
        <v>4.9993334669869443</v>
      </c>
      <c r="I143">
        <v>11.9440790966542</v>
      </c>
      <c r="J143">
        <v>15</v>
      </c>
      <c r="K143">
        <f>IF(I143&lt;'Planungstool Heizlast'!$B$8,'Planungstool Heizlast'!$B$21,IF(I143&gt;15,'Planungstool Heizlast'!$B$20,'Planungstool Heizlast'!$B$19/(15-'Planungstool Heizlast'!$B$8)*(15-Leistungsdaten!I143)+'Planungstool Heizlast'!$B$20))</f>
        <v>4.2466380773098793</v>
      </c>
      <c r="M143">
        <v>14.9907426357791</v>
      </c>
      <c r="N143">
        <v>19</v>
      </c>
      <c r="O143">
        <f>IF(M143&lt;'Planungstool Heizlast'!$B$8,'Planungstool Heizlast'!$B$21,IF(M143&gt;15,'Planungstool Heizlast'!$B$20,'Planungstool Heizlast'!$B$19/(15-'Planungstool Heizlast'!$B$8)*(15-Leistungsdaten!M143)+'Planungstool Heizlast'!$B$20))</f>
        <v>1.0950428684201159</v>
      </c>
      <c r="Q143">
        <v>13.791349094803399</v>
      </c>
      <c r="R143">
        <v>26</v>
      </c>
      <c r="S143">
        <f>IF(Q143&lt;'Planungstool Heizlast'!$B$8,'Planungstool Heizlast'!$B$21,IF(Q143&gt;15,'Planungstool Heizlast'!$B$20,'Planungstool Heizlast'!$B$19/(15-'Planungstool Heizlast'!$B$8)*(15-Leistungsdaten!Q143)+'Planungstool Heizlast'!$B$20))</f>
        <v>2.3357453249828399</v>
      </c>
      <c r="U143">
        <v>13.076874736227101</v>
      </c>
      <c r="V143">
        <v>40</v>
      </c>
      <c r="W143">
        <f>IF(U143&lt;'Planungstool Heizlast'!$B$8,'Planungstool Heizlast'!$B$21,IF(U143&gt;15,'Planungstool Heizlast'!$B$20,'Planungstool Heizlast'!$B$19/(15-'Planungstool Heizlast'!$B$8)*(15-Leistungsdaten!U143)+'Planungstool Heizlast'!$B$20))</f>
        <v>3.0748272539346724</v>
      </c>
      <c r="Z143" s="1">
        <f>IF('Planungstool Heizlast'!$B$4="EU13L",Leistungsdaten!I143,IF('Planungstool Heizlast'!$B$4="EU10L",E143,IF('Planungstool Heizlast'!$B$4="EU08L",A143,IF('Planungstool Heizlast'!$B$4="EU15L",M143,IF('Planungstool Heizlast'!$B$4="EU20L",Q143,IF('Planungstool Heizlast'!$B$4="EU35L",U143,""))))))</f>
        <v>13.076874736227101</v>
      </c>
      <c r="AA143" s="1">
        <f>IF(OR('Planungstool Heizlast'!$B$9="Fußbodenheizung 35°C",'Planungstool Heizlast'!$B$9="Niedertemperaturheizkörper 45°C"),IF('Planungstool Heizlast'!$B$4="EU13L",Leistungsdaten!J143, IF('Planungstool Heizlast'!$B$4="EU35L",Leistungsdaten!V143,IF('Planungstool Heizlast'!$B$4="EU10L",Leistungsdaten!F143,IF('Planungstool Heizlast'!$B$4="EU08L",Leistungsdaten!B143,IF('Planungstool Heizlast'!$B$4="EU15L",N143,IF('Planungstool Heizlast'!$B$4="EU20L",R143,"")))))),IF('Planungstool Heizlast'!$B$4="EU13L",Leistungsdaten!J143, IF('Planungstool Heizlast'!$B$4="EU35L",Leistungsdaten!V143,IF('Planungstool Heizlast'!$B$4="EU10L",Leistungsdaten!F143,IF('Planungstool Heizlast'!$B$4="EU08L",Leistungsdaten!B143,IF('Planungstool Heizlast'!$B$4="EU15L",N143,IF('Planungstool Heizlast'!$B$4="EU20L",R143,""))))))*0.9)*'Planungstool Heizlast'!$B$5</f>
        <v>40</v>
      </c>
      <c r="AB143" s="1">
        <f>IF('Planungstool Heizlast'!$B$4="EU13L",Leistungsdaten!K143,IF('Planungstool Heizlast'!$B$4="EU10L",Leistungsdaten!G143, IF('Planungstool Heizlast'!$B$4="EU35L",Leistungsdaten!W143,IF('Planungstool Heizlast'!$B$4="EU08L",Leistungsdaten!C143,IF('Planungstool Heizlast'!$B$4="EU15L",O143,IF('Planungstool Heizlast'!$B$4="EU20L",S143,""))))))*$B$274</f>
        <v>3.0748272539346724</v>
      </c>
      <c r="AC143" s="1">
        <f t="shared" si="2"/>
        <v>36.925172746065329</v>
      </c>
    </row>
    <row r="144" spans="1:29" x14ac:dyDescent="0.25">
      <c r="A144">
        <v>9.1645187396545396</v>
      </c>
      <c r="B144">
        <v>10.955858661569501</v>
      </c>
      <c r="C144">
        <f>IF(A144&lt;'Planungstool Heizlast'!$B$8,'Planungstool Heizlast'!$B$21,IF(A144&gt;15,'Planungstool Heizlast'!$B$20,'Planungstool Heizlast'!$B$19/(15-'Planungstool Heizlast'!$B$8)*(15-Leistungsdaten!A144)+'Planungstool Heizlast'!$B$20))</f>
        <v>7.1219306691712756</v>
      </c>
      <c r="E144">
        <v>11.458836586270399</v>
      </c>
      <c r="F144">
        <v>13</v>
      </c>
      <c r="G144">
        <f>IF(E144&lt;'Planungstool Heizlast'!$B$8,'Planungstool Heizlast'!$B$21,IF(E144&gt;15,'Planungstool Heizlast'!$B$20,'Planungstool Heizlast'!$B$19/(15-'Planungstool Heizlast'!$B$8)*(15-Leistungsdaten!E144)+'Planungstool Heizlast'!$B$20))</f>
        <v>4.7485930688067377</v>
      </c>
      <c r="I144">
        <v>12.152530647381299</v>
      </c>
      <c r="J144">
        <v>15</v>
      </c>
      <c r="K144">
        <f>IF(I144&lt;'Planungstool Heizlast'!$B$8,'Planungstool Heizlast'!$B$21,IF(I144&gt;15,'Planungstool Heizlast'!$B$20,'Planungstool Heizlast'!$B$19/(15-'Planungstool Heizlast'!$B$8)*(15-Leistungsdaten!I144)+'Planungstool Heizlast'!$B$20))</f>
        <v>4.0310071419864899</v>
      </c>
      <c r="M144">
        <v>15.269964687657801</v>
      </c>
      <c r="N144">
        <v>19</v>
      </c>
      <c r="O144">
        <f>IF(M144&lt;'Planungstool Heizlast'!$B$8,'Planungstool Heizlast'!$B$21,IF(M144&gt;15,'Planungstool Heizlast'!$B$20,'Planungstool Heizlast'!$B$19/(15-'Planungstool Heizlast'!$B$8)*(15-Leistungsdaten!M144)+'Planungstool Heizlast'!$B$20))</f>
        <v>1.0854666666666668</v>
      </c>
      <c r="Q144">
        <v>14.061206403434101</v>
      </c>
      <c r="R144">
        <v>26</v>
      </c>
      <c r="S144">
        <f>IF(Q144&lt;'Planungstool Heizlast'!$B$8,'Planungstool Heizlast'!$B$21,IF(Q144&gt;15,'Planungstool Heizlast'!$B$20,'Planungstool Heizlast'!$B$19/(15-'Planungstool Heizlast'!$B$8)*(15-Leistungsdaten!Q144)+'Planungstool Heizlast'!$B$20))</f>
        <v>2.0565937251942099</v>
      </c>
      <c r="U144">
        <v>13.3437821756037</v>
      </c>
      <c r="V144">
        <v>40</v>
      </c>
      <c r="W144">
        <f>IF(U144&lt;'Planungstool Heizlast'!$B$8,'Planungstool Heizlast'!$B$21,IF(U144&gt;15,'Planungstool Heizlast'!$B$20,'Planungstool Heizlast'!$B$19/(15-'Planungstool Heizlast'!$B$8)*(15-Leistungsdaten!U144)+'Planungstool Heizlast'!$B$20))</f>
        <v>2.7987271213293048</v>
      </c>
      <c r="Z144" s="1">
        <f>IF('Planungstool Heizlast'!$B$4="EU13L",Leistungsdaten!I144,IF('Planungstool Heizlast'!$B$4="EU10L",E144,IF('Planungstool Heizlast'!$B$4="EU08L",A144,IF('Planungstool Heizlast'!$B$4="EU15L",M144,IF('Planungstool Heizlast'!$B$4="EU20L",Q144,IF('Planungstool Heizlast'!$B$4="EU35L",U144,""))))))</f>
        <v>13.3437821756037</v>
      </c>
      <c r="AA144" s="1">
        <f>IF(OR('Planungstool Heizlast'!$B$9="Fußbodenheizung 35°C",'Planungstool Heizlast'!$B$9="Niedertemperaturheizkörper 45°C"),IF('Planungstool Heizlast'!$B$4="EU13L",Leistungsdaten!J144, IF('Planungstool Heizlast'!$B$4="EU35L",Leistungsdaten!V144,IF('Planungstool Heizlast'!$B$4="EU10L",Leistungsdaten!F144,IF('Planungstool Heizlast'!$B$4="EU08L",Leistungsdaten!B144,IF('Planungstool Heizlast'!$B$4="EU15L",N144,IF('Planungstool Heizlast'!$B$4="EU20L",R144,"")))))),IF('Planungstool Heizlast'!$B$4="EU13L",Leistungsdaten!J144, IF('Planungstool Heizlast'!$B$4="EU35L",Leistungsdaten!V144,IF('Planungstool Heizlast'!$B$4="EU10L",Leistungsdaten!F144,IF('Planungstool Heizlast'!$B$4="EU08L",Leistungsdaten!B144,IF('Planungstool Heizlast'!$B$4="EU15L",N144,IF('Planungstool Heizlast'!$B$4="EU20L",R144,""))))))*0.9)*'Planungstool Heizlast'!$B$5</f>
        <v>40</v>
      </c>
      <c r="AB144" s="1">
        <f>IF('Planungstool Heizlast'!$B$4="EU13L",Leistungsdaten!K144,IF('Planungstool Heizlast'!$B$4="EU10L",Leistungsdaten!G144, IF('Planungstool Heizlast'!$B$4="EU35L",Leistungsdaten!W144,IF('Planungstool Heizlast'!$B$4="EU08L",Leistungsdaten!C144,IF('Planungstool Heizlast'!$B$4="EU15L",O144,IF('Planungstool Heizlast'!$B$4="EU20L",S144,""))))))*$B$274</f>
        <v>2.7987271213293048</v>
      </c>
      <c r="AC144" s="1">
        <f t="shared" si="2"/>
        <v>37.201272878670693</v>
      </c>
    </row>
    <row r="145" spans="1:29" x14ac:dyDescent="0.25">
      <c r="A145">
        <v>9.3744229815487792</v>
      </c>
      <c r="B145">
        <v>10.962897923889299</v>
      </c>
      <c r="C145">
        <f>IF(A145&lt;'Planungstool Heizlast'!$B$8,'Planungstool Heizlast'!$B$21,IF(A145&gt;15,'Planungstool Heizlast'!$B$20,'Planungstool Heizlast'!$B$19/(15-'Planungstool Heizlast'!$B$8)*(15-Leistungsdaten!A145)+'Planungstool Heizlast'!$B$20))</f>
        <v>6.9047970098143461</v>
      </c>
      <c r="E145">
        <v>11.701322422761001</v>
      </c>
      <c r="F145">
        <v>13</v>
      </c>
      <c r="G145">
        <f>IF(E145&lt;'Planungstool Heizlast'!$B$8,'Planungstool Heizlast'!$B$21,IF(E145&gt;15,'Planungstool Heizlast'!$B$20,'Planungstool Heizlast'!$B$19/(15-'Planungstool Heizlast'!$B$8)*(15-Leistungsdaten!E145)+'Planungstool Heizlast'!$B$20))</f>
        <v>4.4977556557831404</v>
      </c>
      <c r="I145">
        <v>12.360733057721299</v>
      </c>
      <c r="J145">
        <v>15</v>
      </c>
      <c r="K145">
        <f>IF(I145&lt;'Planungstool Heizlast'!$B$8,'Planungstool Heizlast'!$B$21,IF(I145&gt;15,'Planungstool Heizlast'!$B$20,'Planungstool Heizlast'!$B$19/(15-'Planungstool Heizlast'!$B$8)*(15-Leistungsdaten!I145)+'Planungstool Heizlast'!$B$20))</f>
        <v>3.8156339278194551</v>
      </c>
      <c r="M145">
        <v>15.5495606429829</v>
      </c>
      <c r="N145">
        <v>19</v>
      </c>
      <c r="O145">
        <f>IF(M145&lt;'Planungstool Heizlast'!$B$8,'Planungstool Heizlast'!$B$21,IF(M145&gt;15,'Planungstool Heizlast'!$B$20,'Planungstool Heizlast'!$B$19/(15-'Planungstool Heizlast'!$B$8)*(15-Leistungsdaten!M145)+'Planungstool Heizlast'!$B$20))</f>
        <v>1.0854666666666668</v>
      </c>
      <c r="Q145">
        <v>14.331370059960101</v>
      </c>
      <c r="R145">
        <v>26</v>
      </c>
      <c r="S145">
        <f>IF(Q145&lt;'Planungstool Heizlast'!$B$8,'Planungstool Heizlast'!$B$21,IF(Q145&gt;15,'Planungstool Heizlast'!$B$20,'Planungstool Heizlast'!$B$19/(15-'Planungstool Heizlast'!$B$8)*(15-Leistungsdaten!Q145)+'Planungstool Heizlast'!$B$20))</f>
        <v>1.7771252264284931</v>
      </c>
      <c r="U145">
        <v>13.610989573435401</v>
      </c>
      <c r="V145">
        <v>40</v>
      </c>
      <c r="W145">
        <f>IF(U145&lt;'Planungstool Heizlast'!$B$8,'Planungstool Heizlast'!$B$21,IF(U145&gt;15,'Planungstool Heizlast'!$B$20,'Planungstool Heizlast'!$B$19/(15-'Planungstool Heizlast'!$B$8)*(15-Leistungsdaten!U145)+'Planungstool Heizlast'!$B$20))</f>
        <v>2.5223166992489672</v>
      </c>
      <c r="Z145" s="1">
        <f>IF('Planungstool Heizlast'!$B$4="EU13L",Leistungsdaten!I145,IF('Planungstool Heizlast'!$B$4="EU10L",E145,IF('Planungstool Heizlast'!$B$4="EU08L",A145,IF('Planungstool Heizlast'!$B$4="EU15L",M145,IF('Planungstool Heizlast'!$B$4="EU20L",Q145,IF('Planungstool Heizlast'!$B$4="EU35L",U145,""))))))</f>
        <v>13.610989573435401</v>
      </c>
      <c r="AA145" s="1">
        <f>IF(OR('Planungstool Heizlast'!$B$9="Fußbodenheizung 35°C",'Planungstool Heizlast'!$B$9="Niedertemperaturheizkörper 45°C"),IF('Planungstool Heizlast'!$B$4="EU13L",Leistungsdaten!J145, IF('Planungstool Heizlast'!$B$4="EU35L",Leistungsdaten!V145,IF('Planungstool Heizlast'!$B$4="EU10L",Leistungsdaten!F145,IF('Planungstool Heizlast'!$B$4="EU08L",Leistungsdaten!B145,IF('Planungstool Heizlast'!$B$4="EU15L",N145,IF('Planungstool Heizlast'!$B$4="EU20L",R145,"")))))),IF('Planungstool Heizlast'!$B$4="EU13L",Leistungsdaten!J145, IF('Planungstool Heizlast'!$B$4="EU35L",Leistungsdaten!V145,IF('Planungstool Heizlast'!$B$4="EU10L",Leistungsdaten!F145,IF('Planungstool Heizlast'!$B$4="EU08L",Leistungsdaten!B145,IF('Planungstool Heizlast'!$B$4="EU15L",N145,IF('Planungstool Heizlast'!$B$4="EU20L",R145,""))))))*0.9)*'Planungstool Heizlast'!$B$5</f>
        <v>40</v>
      </c>
      <c r="AB145" s="1">
        <f>IF('Planungstool Heizlast'!$B$4="EU13L",Leistungsdaten!K145,IF('Planungstool Heizlast'!$B$4="EU10L",Leistungsdaten!G145, IF('Planungstool Heizlast'!$B$4="EU35L",Leistungsdaten!W145,IF('Planungstool Heizlast'!$B$4="EU08L",Leistungsdaten!C145,IF('Planungstool Heizlast'!$B$4="EU15L",O145,IF('Planungstool Heizlast'!$B$4="EU20L",S145,""))))))*$B$274</f>
        <v>2.5223166992489672</v>
      </c>
      <c r="AC145" s="1">
        <f t="shared" si="2"/>
        <v>37.477683300751032</v>
      </c>
    </row>
    <row r="146" spans="1:29" x14ac:dyDescent="0.25">
      <c r="A146">
        <v>9.5633647582666299</v>
      </c>
      <c r="B146">
        <v>10.9299121070799</v>
      </c>
      <c r="C146">
        <f>IF(A146&lt;'Planungstool Heizlast'!$B$8,'Planungstool Heizlast'!$B$21,IF(A146&gt;15,'Planungstool Heizlast'!$B$20,'Planungstool Heizlast'!$B$19/(15-'Planungstool Heizlast'!$B$8)*(15-Leistungsdaten!A146)+'Planungstool Heizlast'!$B$20))</f>
        <v>6.7093477944296582</v>
      </c>
      <c r="E146">
        <v>11.943901786439801</v>
      </c>
      <c r="F146">
        <v>13</v>
      </c>
      <c r="G146">
        <f>IF(E146&lt;'Planungstool Heizlast'!$B$8,'Planungstool Heizlast'!$B$21,IF(E146&gt;15,'Planungstool Heizlast'!$B$20,'Planungstool Heizlast'!$B$19/(15-'Planungstool Heizlast'!$B$8)*(15-Leistungsdaten!E146)+'Planungstool Heizlast'!$B$20))</f>
        <v>4.2468214943544629</v>
      </c>
      <c r="I146">
        <v>12.5388942265562</v>
      </c>
      <c r="J146">
        <v>15</v>
      </c>
      <c r="K146">
        <f>IF(I146&lt;'Planungstool Heizlast'!$B$8,'Planungstool Heizlast'!$B$21,IF(I146&gt;15,'Planungstool Heizlast'!$B$20,'Planungstool Heizlast'!$B$19/(15-'Planungstool Heizlast'!$B$8)*(15-Leistungsdaten!I146)+'Planungstool Heizlast'!$B$20))</f>
        <v>3.6313366206505924</v>
      </c>
      <c r="M146">
        <v>15.829531380873</v>
      </c>
      <c r="N146">
        <v>19</v>
      </c>
      <c r="O146">
        <f>IF(M146&lt;'Planungstool Heizlast'!$B$8,'Planungstool Heizlast'!$B$21,IF(M146&gt;15,'Planungstool Heizlast'!$B$20,'Planungstool Heizlast'!$B$19/(15-'Planungstool Heizlast'!$B$8)*(15-Leistungsdaten!M146)+'Planungstool Heizlast'!$B$20))</f>
        <v>1.0854666666666668</v>
      </c>
      <c r="Q146">
        <v>14.6018405154791</v>
      </c>
      <c r="R146">
        <v>26</v>
      </c>
      <c r="S146">
        <f>IF(Q146&lt;'Planungstool Heizlast'!$B$8,'Planungstool Heizlast'!$B$21,IF(Q146&gt;15,'Planungstool Heizlast'!$B$20,'Planungstool Heizlast'!$B$19/(15-'Planungstool Heizlast'!$B$8)*(15-Leistungsdaten!Q146)+'Planungstool Heizlast'!$B$20))</f>
        <v>1.4973393620515056</v>
      </c>
      <c r="U146">
        <v>13.878497523217099</v>
      </c>
      <c r="V146">
        <v>40</v>
      </c>
      <c r="W146">
        <f>IF(U146&lt;'Planungstool Heizlast'!$B$8,'Planungstool Heizlast'!$B$21,IF(U146&gt;15,'Planungstool Heizlast'!$B$20,'Planungstool Heizlast'!$B$19/(15-'Planungstool Heizlast'!$B$8)*(15-Leistungsdaten!U146)+'Planungstool Heizlast'!$B$20))</f>
        <v>2.2455953737579071</v>
      </c>
      <c r="Z146" s="1">
        <f>IF('Planungstool Heizlast'!$B$4="EU13L",Leistungsdaten!I146,IF('Planungstool Heizlast'!$B$4="EU10L",E146,IF('Planungstool Heizlast'!$B$4="EU08L",A146,IF('Planungstool Heizlast'!$B$4="EU15L",M146,IF('Planungstool Heizlast'!$B$4="EU20L",Q146,IF('Planungstool Heizlast'!$B$4="EU35L",U146,""))))))</f>
        <v>13.878497523217099</v>
      </c>
      <c r="AA146" s="1">
        <f>IF(OR('Planungstool Heizlast'!$B$9="Fußbodenheizung 35°C",'Planungstool Heizlast'!$B$9="Niedertemperaturheizkörper 45°C"),IF('Planungstool Heizlast'!$B$4="EU13L",Leistungsdaten!J146, IF('Planungstool Heizlast'!$B$4="EU35L",Leistungsdaten!V146,IF('Planungstool Heizlast'!$B$4="EU10L",Leistungsdaten!F146,IF('Planungstool Heizlast'!$B$4="EU08L",Leistungsdaten!B146,IF('Planungstool Heizlast'!$B$4="EU15L",N146,IF('Planungstool Heizlast'!$B$4="EU20L",R146,"")))))),IF('Planungstool Heizlast'!$B$4="EU13L",Leistungsdaten!J146, IF('Planungstool Heizlast'!$B$4="EU35L",Leistungsdaten!V146,IF('Planungstool Heizlast'!$B$4="EU10L",Leistungsdaten!F146,IF('Planungstool Heizlast'!$B$4="EU08L",Leistungsdaten!B146,IF('Planungstool Heizlast'!$B$4="EU15L",N146,IF('Planungstool Heizlast'!$B$4="EU20L",R146,""))))))*0.9)*'Planungstool Heizlast'!$B$5</f>
        <v>40</v>
      </c>
      <c r="AB146" s="1">
        <f>IF('Planungstool Heizlast'!$B$4="EU13L",Leistungsdaten!K146,IF('Planungstool Heizlast'!$B$4="EU10L",Leistungsdaten!G146, IF('Planungstool Heizlast'!$B$4="EU35L",Leistungsdaten!W146,IF('Planungstool Heizlast'!$B$4="EU08L",Leistungsdaten!C146,IF('Planungstool Heizlast'!$B$4="EU15L",O146,IF('Planungstool Heizlast'!$B$4="EU20L",S146,""))))))*$B$274</f>
        <v>2.2455953737579071</v>
      </c>
      <c r="AC146" s="1">
        <f t="shared" si="2"/>
        <v>37.754404626242092</v>
      </c>
    </row>
    <row r="147" spans="1:29" x14ac:dyDescent="0.25">
      <c r="A147">
        <v>9.7935334994024998</v>
      </c>
      <c r="B147">
        <v>10.9758785879377</v>
      </c>
      <c r="C147">
        <f>IF(A147&lt;'Planungstool Heizlast'!$B$8,'Planungstool Heizlast'!$B$21,IF(A147&gt;15,'Planungstool Heizlast'!$B$20,'Planungstool Heizlast'!$B$19/(15-'Planungstool Heizlast'!$B$8)*(15-Leistungsdaten!A147)+'Planungstool Heizlast'!$B$20))</f>
        <v>6.471251696030702</v>
      </c>
      <c r="E147">
        <v>12.186574412418301</v>
      </c>
      <c r="F147">
        <v>13</v>
      </c>
      <c r="G147">
        <f>IF(E147&lt;'Planungstool Heizlast'!$B$8,'Planungstool Heizlast'!$B$21,IF(E147&gt;15,'Planungstool Heizlast'!$B$20,'Planungstool Heizlast'!$B$19/(15-'Planungstool Heizlast'!$B$8)*(15-Leistungsdaten!E147)+'Planungstool Heizlast'!$B$20))</f>
        <v>3.9957908585323612</v>
      </c>
      <c r="I147">
        <v>12.7763856766693</v>
      </c>
      <c r="J147">
        <v>15</v>
      </c>
      <c r="K147">
        <f>IF(I147&lt;'Planungstool Heizlast'!$B$8,'Planungstool Heizlast'!$B$21,IF(I147&gt;15,'Planungstool Heizlast'!$B$20,'Planungstool Heizlast'!$B$19/(15-'Planungstool Heizlast'!$B$8)*(15-Leistungsdaten!I147)+'Planungstool Heizlast'!$B$20))</f>
        <v>3.3856656081751844</v>
      </c>
      <c r="M147">
        <v>16.109877780447299</v>
      </c>
      <c r="N147">
        <v>19</v>
      </c>
      <c r="O147">
        <f>IF(M147&lt;'Planungstool Heizlast'!$B$8,'Planungstool Heizlast'!$B$21,IF(M147&gt;15,'Planungstool Heizlast'!$B$20,'Planungstool Heizlast'!$B$19/(15-'Planungstool Heizlast'!$B$8)*(15-Leistungsdaten!M147)+'Planungstool Heizlast'!$B$20))</f>
        <v>1.0854666666666668</v>
      </c>
      <c r="Q147">
        <v>14.872618221089001</v>
      </c>
      <c r="R147">
        <v>26</v>
      </c>
      <c r="S147">
        <f>IF(Q147&lt;'Planungstool Heizlast'!$B$8,'Planungstool Heizlast'!$B$21,IF(Q147&gt;15,'Planungstool Heizlast'!$B$20,'Planungstool Heizlast'!$B$19/(15-'Planungstool Heizlast'!$B$8)*(15-Leistungsdaten!Q147)+'Planungstool Heizlast'!$B$20))</f>
        <v>1.2172356654288576</v>
      </c>
      <c r="U147">
        <v>14.1463066184441</v>
      </c>
      <c r="V147">
        <v>40</v>
      </c>
      <c r="W147">
        <f>IF(U147&lt;'Planungstool Heizlast'!$B$8,'Planungstool Heizlast'!$B$21,IF(U147&gt;15,'Planungstool Heizlast'!$B$20,'Planungstool Heizlast'!$B$19/(15-'Planungstool Heizlast'!$B$8)*(15-Leistungsdaten!U147)+'Planungstool Heizlast'!$B$20))</f>
        <v>1.9685625309199513</v>
      </c>
      <c r="Z147" s="1">
        <f>IF('Planungstool Heizlast'!$B$4="EU13L",Leistungsdaten!I147,IF('Planungstool Heizlast'!$B$4="EU10L",E147,IF('Planungstool Heizlast'!$B$4="EU08L",A147,IF('Planungstool Heizlast'!$B$4="EU15L",M147,IF('Planungstool Heizlast'!$B$4="EU20L",Q147,IF('Planungstool Heizlast'!$B$4="EU35L",U147,""))))))</f>
        <v>14.1463066184441</v>
      </c>
      <c r="AA147" s="1">
        <f>IF(OR('Planungstool Heizlast'!$B$9="Fußbodenheizung 35°C",'Planungstool Heizlast'!$B$9="Niedertemperaturheizkörper 45°C"),IF('Planungstool Heizlast'!$B$4="EU13L",Leistungsdaten!J147, IF('Planungstool Heizlast'!$B$4="EU35L",Leistungsdaten!V147,IF('Planungstool Heizlast'!$B$4="EU10L",Leistungsdaten!F147,IF('Planungstool Heizlast'!$B$4="EU08L",Leistungsdaten!B147,IF('Planungstool Heizlast'!$B$4="EU15L",N147,IF('Planungstool Heizlast'!$B$4="EU20L",R147,"")))))),IF('Planungstool Heizlast'!$B$4="EU13L",Leistungsdaten!J147, IF('Planungstool Heizlast'!$B$4="EU35L",Leistungsdaten!V147,IF('Planungstool Heizlast'!$B$4="EU10L",Leistungsdaten!F147,IF('Planungstool Heizlast'!$B$4="EU08L",Leistungsdaten!B147,IF('Planungstool Heizlast'!$B$4="EU15L",N147,IF('Planungstool Heizlast'!$B$4="EU20L",R147,""))))))*0.9)*'Planungstool Heizlast'!$B$5</f>
        <v>40</v>
      </c>
      <c r="AB147" s="1">
        <f>IF('Planungstool Heizlast'!$B$4="EU13L",Leistungsdaten!K147,IF('Planungstool Heizlast'!$B$4="EU10L",Leistungsdaten!G147, IF('Planungstool Heizlast'!$B$4="EU35L",Leistungsdaten!W147,IF('Planungstool Heizlast'!$B$4="EU08L",Leistungsdaten!C147,IF('Planungstool Heizlast'!$B$4="EU15L",O147,IF('Planungstool Heizlast'!$B$4="EU20L",S147,""))))))*$B$274</f>
        <v>1.9685625309199513</v>
      </c>
      <c r="AC147" s="1">
        <f t="shared" si="2"/>
        <v>38.031437469080046</v>
      </c>
    </row>
    <row r="148" spans="1:29" x14ac:dyDescent="0.25">
      <c r="A148">
        <v>10.0027379216562</v>
      </c>
      <c r="B148">
        <v>10.981817998435799</v>
      </c>
      <c r="C148">
        <f>IF(A148&lt;'Planungstool Heizlast'!$B$8,'Planungstool Heizlast'!$B$21,IF(A148&gt;15,'Planungstool Heizlast'!$B$20,'Planungstool Heizlast'!$B$19/(15-'Planungstool Heizlast'!$B$8)*(15-Leistungsdaten!A148)+'Planungstool Heizlast'!$B$20))</f>
        <v>6.25484195915418</v>
      </c>
      <c r="E148">
        <v>12.4293400284869</v>
      </c>
      <c r="F148">
        <v>13</v>
      </c>
      <c r="G148">
        <f>IF(E148&lt;'Planungstool Heizlast'!$B$8,'Planungstool Heizlast'!$B$21,IF(E148&gt;15,'Planungstool Heizlast'!$B$20,'Planungstool Heizlast'!$B$19/(15-'Planungstool Heizlast'!$B$8)*(15-Leistungsdaten!E148)+'Planungstool Heizlast'!$B$20))</f>
        <v>3.7446640299017435</v>
      </c>
      <c r="I148">
        <v>12.9838335434612</v>
      </c>
      <c r="J148">
        <v>15</v>
      </c>
      <c r="K148">
        <f>IF(I148&lt;'Planungstool Heizlast'!$B$8,'Planungstool Heizlast'!$B$21,IF(I148&gt;15,'Planungstool Heizlast'!$B$20,'Planungstool Heizlast'!$B$19/(15-'Planungstool Heizlast'!$B$8)*(15-Leistungsdaten!I148)+'Planungstool Heizlast'!$B$20))</f>
        <v>3.171072925169713</v>
      </c>
      <c r="M148">
        <v>16.390600720824398</v>
      </c>
      <c r="N148">
        <v>19</v>
      </c>
      <c r="O148">
        <f>IF(M148&lt;'Planungstool Heizlast'!$B$8,'Planungstool Heizlast'!$B$21,IF(M148&gt;15,'Planungstool Heizlast'!$B$20,'Planungstool Heizlast'!$B$19/(15-'Planungstool Heizlast'!$B$8)*(15-Leistungsdaten!M148)+'Planungstool Heizlast'!$B$20))</f>
        <v>1.0854666666666668</v>
      </c>
      <c r="Q148">
        <v>15.1437036278877</v>
      </c>
      <c r="R148">
        <v>26</v>
      </c>
      <c r="S148">
        <f>IF(Q148&lt;'Planungstool Heizlast'!$B$8,'Planungstool Heizlast'!$B$21,IF(Q148&gt;15,'Planungstool Heizlast'!$B$20,'Planungstool Heizlast'!$B$19/(15-'Planungstool Heizlast'!$B$8)*(15-Leistungsdaten!Q148)+'Planungstool Heizlast'!$B$20))</f>
        <v>1.0854666666666668</v>
      </c>
      <c r="U148">
        <v>14.414417452611501</v>
      </c>
      <c r="V148">
        <v>40</v>
      </c>
      <c r="W148">
        <f>IF(U148&lt;'Planungstool Heizlast'!$B$8,'Planungstool Heizlast'!$B$21,IF(U148&gt;15,'Planungstool Heizlast'!$B$20,'Planungstool Heizlast'!$B$19/(15-'Planungstool Heizlast'!$B$8)*(15-Leistungsdaten!U148)+'Planungstool Heizlast'!$B$20))</f>
        <v>1.6912175567991397</v>
      </c>
      <c r="Z148" s="1">
        <f>IF('Planungstool Heizlast'!$B$4="EU13L",Leistungsdaten!I148,IF('Planungstool Heizlast'!$B$4="EU10L",E148,IF('Planungstool Heizlast'!$B$4="EU08L",A148,IF('Planungstool Heizlast'!$B$4="EU15L",M148,IF('Planungstool Heizlast'!$B$4="EU20L",Q148,IF('Planungstool Heizlast'!$B$4="EU35L",U148,""))))))</f>
        <v>14.414417452611501</v>
      </c>
      <c r="AA148" s="1">
        <f>IF(OR('Planungstool Heizlast'!$B$9="Fußbodenheizung 35°C",'Planungstool Heizlast'!$B$9="Niedertemperaturheizkörper 45°C"),IF('Planungstool Heizlast'!$B$4="EU13L",Leistungsdaten!J148, IF('Planungstool Heizlast'!$B$4="EU35L",Leistungsdaten!V148,IF('Planungstool Heizlast'!$B$4="EU10L",Leistungsdaten!F148,IF('Planungstool Heizlast'!$B$4="EU08L",Leistungsdaten!B148,IF('Planungstool Heizlast'!$B$4="EU15L",N148,IF('Planungstool Heizlast'!$B$4="EU20L",R148,"")))))),IF('Planungstool Heizlast'!$B$4="EU13L",Leistungsdaten!J148, IF('Planungstool Heizlast'!$B$4="EU35L",Leistungsdaten!V148,IF('Planungstool Heizlast'!$B$4="EU10L",Leistungsdaten!F148,IF('Planungstool Heizlast'!$B$4="EU08L",Leistungsdaten!B148,IF('Planungstool Heizlast'!$B$4="EU15L",N148,IF('Planungstool Heizlast'!$B$4="EU20L",R148,""))))))*0.9)*'Planungstool Heizlast'!$B$5</f>
        <v>40</v>
      </c>
      <c r="AB148" s="1">
        <f>IF('Planungstool Heizlast'!$B$4="EU13L",Leistungsdaten!K148,IF('Planungstool Heizlast'!$B$4="EU10L",Leistungsdaten!G148, IF('Planungstool Heizlast'!$B$4="EU35L",Leistungsdaten!W148,IF('Planungstool Heizlast'!$B$4="EU08L",Leistungsdaten!C148,IF('Planungstool Heizlast'!$B$4="EU15L",O148,IF('Planungstool Heizlast'!$B$4="EU20L",S148,""))))))*$B$274</f>
        <v>1.6912175567991397</v>
      </c>
      <c r="AC148" s="1">
        <f t="shared" si="2"/>
        <v>38.308782443200862</v>
      </c>
    </row>
    <row r="149" spans="1:29" x14ac:dyDescent="0.25">
      <c r="A149">
        <v>10.2117072487213</v>
      </c>
      <c r="B149">
        <v>10.987388848570401</v>
      </c>
      <c r="C149">
        <f>IF(A149&lt;'Planungstool Heizlast'!$B$8,'Planungstool Heizlast'!$B$21,IF(A149&gt;15,'Planungstool Heizlast'!$B$20,'Planungstool Heizlast'!$B$19/(15-'Planungstool Heizlast'!$B$8)*(15-Leistungsdaten!A149)+'Planungstool Heizlast'!$B$20))</f>
        <v>6.0386754144977735</v>
      </c>
      <c r="E149">
        <v>12.672198355114899</v>
      </c>
      <c r="F149">
        <v>13</v>
      </c>
      <c r="G149">
        <f>IF(E149&lt;'Planungstool Heizlast'!$B$8,'Planungstool Heizlast'!$B$21,IF(E149&gt;15,'Planungstool Heizlast'!$B$20,'Planungstool Heizlast'!$B$19/(15-'Planungstool Heizlast'!$B$8)*(15-Leistungsdaten!E149)+'Planungstool Heizlast'!$B$20))</f>
        <v>3.4934412976207669</v>
      </c>
      <c r="I149">
        <v>13.191027586243701</v>
      </c>
      <c r="J149">
        <v>15</v>
      </c>
      <c r="K149">
        <f>IF(I149&lt;'Planungstool Heizlast'!$B$8,'Planungstool Heizlast'!$B$21,IF(I149&gt;15,'Planungstool Heizlast'!$B$20,'Planungstool Heizlast'!$B$19/(15-'Planungstool Heizlast'!$B$8)*(15-Leistungsdaten!I149)+'Planungstool Heizlast'!$B$20))</f>
        <v>2.9567428082538854</v>
      </c>
      <c r="M149">
        <v>16.671701081123299</v>
      </c>
      <c r="N149">
        <v>19</v>
      </c>
      <c r="O149">
        <f>IF(M149&lt;'Planungstool Heizlast'!$B$8,'Planungstool Heizlast'!$B$21,IF(M149&gt;15,'Planungstool Heizlast'!$B$20,'Planungstool Heizlast'!$B$19/(15-'Planungstool Heizlast'!$B$8)*(15-Leistungsdaten!M149)+'Planungstool Heizlast'!$B$20))</f>
        <v>1.0854666666666668</v>
      </c>
      <c r="Q149">
        <v>15.415097186972799</v>
      </c>
      <c r="R149">
        <v>26</v>
      </c>
      <c r="S149">
        <f>IF(Q149&lt;'Planungstool Heizlast'!$B$8,'Planungstool Heizlast'!$B$21,IF(Q149&gt;15,'Planungstool Heizlast'!$B$20,'Planungstool Heizlast'!$B$19/(15-'Planungstool Heizlast'!$B$8)*(15-Leistungsdaten!Q149)+'Planungstool Heizlast'!$B$20))</f>
        <v>1.0854666666666668</v>
      </c>
      <c r="U149">
        <v>14.682830619214201</v>
      </c>
      <c r="V149">
        <v>40</v>
      </c>
      <c r="W149">
        <f>IF(U149&lt;'Planungstool Heizlast'!$B$8,'Planungstool Heizlast'!$B$21,IF(U149&gt;15,'Planungstool Heizlast'!$B$20,'Planungstool Heizlast'!$B$19/(15-'Planungstool Heizlast'!$B$8)*(15-Leistungsdaten!U149)+'Planungstool Heizlast'!$B$20))</f>
        <v>1.4135598374597147</v>
      </c>
      <c r="Z149" s="1">
        <f>IF('Planungstool Heizlast'!$B$4="EU13L",Leistungsdaten!I149,IF('Planungstool Heizlast'!$B$4="EU10L",E149,IF('Planungstool Heizlast'!$B$4="EU08L",A149,IF('Planungstool Heizlast'!$B$4="EU15L",M149,IF('Planungstool Heizlast'!$B$4="EU20L",Q149,IF('Planungstool Heizlast'!$B$4="EU35L",U149,""))))))</f>
        <v>14.682830619214201</v>
      </c>
      <c r="AA149" s="1">
        <f>IF(OR('Planungstool Heizlast'!$B$9="Fußbodenheizung 35°C",'Planungstool Heizlast'!$B$9="Niedertemperaturheizkörper 45°C"),IF('Planungstool Heizlast'!$B$4="EU13L",Leistungsdaten!J149, IF('Planungstool Heizlast'!$B$4="EU35L",Leistungsdaten!V149,IF('Planungstool Heizlast'!$B$4="EU10L",Leistungsdaten!F149,IF('Planungstool Heizlast'!$B$4="EU08L",Leistungsdaten!B149,IF('Planungstool Heizlast'!$B$4="EU15L",N149,IF('Planungstool Heizlast'!$B$4="EU20L",R149,"")))))),IF('Planungstool Heizlast'!$B$4="EU13L",Leistungsdaten!J149, IF('Planungstool Heizlast'!$B$4="EU35L",Leistungsdaten!V149,IF('Planungstool Heizlast'!$B$4="EU10L",Leistungsdaten!F149,IF('Planungstool Heizlast'!$B$4="EU08L",Leistungsdaten!B149,IF('Planungstool Heizlast'!$B$4="EU15L",N149,IF('Planungstool Heizlast'!$B$4="EU20L",R149,""))))))*0.9)*'Planungstool Heizlast'!$B$5</f>
        <v>40</v>
      </c>
      <c r="AB149" s="1">
        <f>IF('Planungstool Heizlast'!$B$4="EU13L",Leistungsdaten!K149,IF('Planungstool Heizlast'!$B$4="EU10L",Leistungsdaten!G149, IF('Planungstool Heizlast'!$B$4="EU35L",Leistungsdaten!W149,IF('Planungstool Heizlast'!$B$4="EU08L",Leistungsdaten!C149,IF('Planungstool Heizlast'!$B$4="EU15L",O149,IF('Planungstool Heizlast'!$B$4="EU20L",S149,""))))))*$B$274</f>
        <v>1.4135598374597147</v>
      </c>
      <c r="AC149" s="1">
        <f t="shared" ref="AC149:AC212" si="3">AA149-AB149</f>
        <v>38.586440162540285</v>
      </c>
    </row>
    <row r="150" spans="1:29" x14ac:dyDescent="0.25">
      <c r="A150">
        <v>10.4204406013809</v>
      </c>
      <c r="B150">
        <v>10.992590214997801</v>
      </c>
      <c r="C150">
        <f>IF(A150&lt;'Planungstool Heizlast'!$B$8,'Planungstool Heizlast'!$B$21,IF(A150&gt;15,'Planungstool Heizlast'!$B$20,'Planungstool Heizlast'!$B$19/(15-'Planungstool Heizlast'!$B$8)*(15-Leistungsdaten!A150)+'Planungstool Heizlast'!$B$20))</f>
        <v>5.8227529715599342</v>
      </c>
      <c r="E150">
        <v>12.915149105450499</v>
      </c>
      <c r="F150">
        <v>13</v>
      </c>
      <c r="G150">
        <f>IF(E150&lt;'Planungstool Heizlast'!$B$8,'Planungstool Heizlast'!$B$21,IF(E150&gt;15,'Planungstool Heizlast'!$B$20,'Planungstool Heizlast'!$B$19/(15-'Planungstool Heizlast'!$B$8)*(15-Leistungsdaten!E150)+'Planungstool Heizlast'!$B$20))</f>
        <v>3.2421229584208371</v>
      </c>
      <c r="I150">
        <v>13.3979666825997</v>
      </c>
      <c r="J150">
        <v>15</v>
      </c>
      <c r="K150">
        <f>IF(I150&lt;'Planungstool Heizlast'!$B$8,'Planungstool Heizlast'!$B$21,IF(I150&gt;15,'Planungstool Heizlast'!$B$20,'Planungstool Heizlast'!$B$19/(15-'Planungstool Heizlast'!$B$8)*(15-Leistungsdaten!I150)+'Planungstool Heizlast'!$B$20))</f>
        <v>2.7426764185025339</v>
      </c>
      <c r="M150">
        <v>16.953179740463</v>
      </c>
      <c r="N150">
        <v>19</v>
      </c>
      <c r="O150">
        <f>IF(M150&lt;'Planungstool Heizlast'!$B$8,'Planungstool Heizlast'!$B$21,IF(M150&gt;15,'Planungstool Heizlast'!$B$20,'Planungstool Heizlast'!$B$19/(15-'Planungstool Heizlast'!$B$8)*(15-Leistungsdaten!M150)+'Planungstool Heizlast'!$B$20))</f>
        <v>1.0854666666666668</v>
      </c>
      <c r="Q150">
        <v>15.6867993494423</v>
      </c>
      <c r="R150">
        <v>26</v>
      </c>
      <c r="S150">
        <f>IF(Q150&lt;'Planungstool Heizlast'!$B$8,'Planungstool Heizlast'!$B$21,IF(Q150&gt;15,'Planungstool Heizlast'!$B$20,'Planungstool Heizlast'!$B$19/(15-'Planungstool Heizlast'!$B$8)*(15-Leistungsdaten!Q150)+'Planungstool Heizlast'!$B$20))</f>
        <v>1.0854666666666668</v>
      </c>
      <c r="U150">
        <v>14.9515467117475</v>
      </c>
      <c r="V150">
        <v>40</v>
      </c>
      <c r="W150">
        <f>IF(U150&lt;'Planungstool Heizlast'!$B$8,'Planungstool Heizlast'!$B$21,IF(U150&gt;15,'Planungstool Heizlast'!$B$20,'Planungstool Heizlast'!$B$19/(15-'Planungstool Heizlast'!$B$8)*(15-Leistungsdaten!U150)+'Planungstool Heizlast'!$B$20))</f>
        <v>1.1355887589655078</v>
      </c>
      <c r="Z150" s="1">
        <f>IF('Planungstool Heizlast'!$B$4="EU13L",Leistungsdaten!I150,IF('Planungstool Heizlast'!$B$4="EU10L",E150,IF('Planungstool Heizlast'!$B$4="EU08L",A150,IF('Planungstool Heizlast'!$B$4="EU15L",M150,IF('Planungstool Heizlast'!$B$4="EU20L",Q150,IF('Planungstool Heizlast'!$B$4="EU35L",U150,""))))))</f>
        <v>14.9515467117475</v>
      </c>
      <c r="AA150" s="1">
        <f>IF(OR('Planungstool Heizlast'!$B$9="Fußbodenheizung 35°C",'Planungstool Heizlast'!$B$9="Niedertemperaturheizkörper 45°C"),IF('Planungstool Heizlast'!$B$4="EU13L",Leistungsdaten!J150, IF('Planungstool Heizlast'!$B$4="EU35L",Leistungsdaten!V150,IF('Planungstool Heizlast'!$B$4="EU10L",Leistungsdaten!F150,IF('Planungstool Heizlast'!$B$4="EU08L",Leistungsdaten!B150,IF('Planungstool Heizlast'!$B$4="EU15L",N150,IF('Planungstool Heizlast'!$B$4="EU20L",R150,"")))))),IF('Planungstool Heizlast'!$B$4="EU13L",Leistungsdaten!J150, IF('Planungstool Heizlast'!$B$4="EU35L",Leistungsdaten!V150,IF('Planungstool Heizlast'!$B$4="EU10L",Leistungsdaten!F150,IF('Planungstool Heizlast'!$B$4="EU08L",Leistungsdaten!B150,IF('Planungstool Heizlast'!$B$4="EU15L",N150,IF('Planungstool Heizlast'!$B$4="EU20L",R150,""))))))*0.9)*'Planungstool Heizlast'!$B$5</f>
        <v>40</v>
      </c>
      <c r="AB150" s="1">
        <f>IF('Planungstool Heizlast'!$B$4="EU13L",Leistungsdaten!K150,IF('Planungstool Heizlast'!$B$4="EU10L",Leistungsdaten!G150, IF('Planungstool Heizlast'!$B$4="EU35L",Leistungsdaten!W150,IF('Planungstool Heizlast'!$B$4="EU08L",Leistungsdaten!C150,IF('Planungstool Heizlast'!$B$4="EU15L",O150,IF('Planungstool Heizlast'!$B$4="EU20L",S150,""))))))*$B$274</f>
        <v>1.1355887589655078</v>
      </c>
      <c r="AC150" s="1">
        <f t="shared" si="3"/>
        <v>38.864411241034489</v>
      </c>
    </row>
    <row r="151" spans="1:29" x14ac:dyDescent="0.25">
      <c r="A151">
        <v>10.6289371195199</v>
      </c>
      <c r="B151">
        <v>10.997421203355</v>
      </c>
      <c r="C151">
        <f>IF(A151&lt;'Planungstool Heizlast'!$B$8,'Planungstool Heizlast'!$B$21,IF(A151&gt;15,'Planungstool Heizlast'!$B$20,'Planungstool Heizlast'!$B$19/(15-'Planungstool Heizlast'!$B$8)*(15-Leistungsdaten!A151)+'Planungstool Heizlast'!$B$20))</f>
        <v>5.6070755200794169</v>
      </c>
      <c r="E151">
        <v>13.158191985320601</v>
      </c>
      <c r="F151">
        <v>13</v>
      </c>
      <c r="G151">
        <f>IF(E151&lt;'Planungstool Heizlast'!$B$8,'Planungstool Heizlast'!$B$21,IF(E151&gt;15,'Planungstool Heizlast'!$B$20,'Planungstool Heizlast'!$B$19/(15-'Planungstool Heizlast'!$B$8)*(15-Leistungsdaten!E151)+'Planungstool Heizlast'!$B$20))</f>
        <v>2.990709316606817</v>
      </c>
      <c r="I151">
        <v>13.604649729517901</v>
      </c>
      <c r="J151">
        <v>15</v>
      </c>
      <c r="K151">
        <f>IF(I151&lt;'Planungstool Heizlast'!$B$8,'Planungstool Heizlast'!$B$21,IF(I151&gt;15,'Planungstool Heizlast'!$B$20,'Planungstool Heizlast'!$B$19/(15-'Planungstool Heizlast'!$B$8)*(15-Leistungsdaten!I151)+'Planungstool Heizlast'!$B$20))</f>
        <v>2.5288748969163208</v>
      </c>
      <c r="M151">
        <v>17.2350375779621</v>
      </c>
      <c r="N151">
        <v>19</v>
      </c>
      <c r="O151">
        <f>IF(M151&lt;'Planungstool Heizlast'!$B$8,'Planungstool Heizlast'!$B$21,IF(M151&gt;15,'Planungstool Heizlast'!$B$20,'Planungstool Heizlast'!$B$19/(15-'Planungstool Heizlast'!$B$8)*(15-Leistungsdaten!M151)+'Planungstool Heizlast'!$B$20))</f>
        <v>1.0854666666666668</v>
      </c>
      <c r="Q151">
        <v>15.9588105663939</v>
      </c>
      <c r="R151">
        <v>26</v>
      </c>
      <c r="S151">
        <f>IF(Q151&lt;'Planungstool Heizlast'!$B$8,'Planungstool Heizlast'!$B$21,IF(Q151&gt;15,'Planungstool Heizlast'!$B$20,'Planungstool Heizlast'!$B$19/(15-'Planungstool Heizlast'!$B$8)*(15-Leistungsdaten!Q151)+'Planungstool Heizlast'!$B$20))</f>
        <v>1.0854666666666668</v>
      </c>
      <c r="U151">
        <v>15.2205663237064</v>
      </c>
      <c r="V151">
        <v>40</v>
      </c>
      <c r="W151">
        <f>IF(U151&lt;'Planungstool Heizlast'!$B$8,'Planungstool Heizlast'!$B$21,IF(U151&gt;15,'Planungstool Heizlast'!$B$20,'Planungstool Heizlast'!$B$19/(15-'Planungstool Heizlast'!$B$8)*(15-Leistungsdaten!U151)+'Planungstool Heizlast'!$B$20))</f>
        <v>1.0854666666666668</v>
      </c>
      <c r="Z151" s="1">
        <f>IF('Planungstool Heizlast'!$B$4="EU13L",Leistungsdaten!I151,IF('Planungstool Heizlast'!$B$4="EU10L",E151,IF('Planungstool Heizlast'!$B$4="EU08L",A151,IF('Planungstool Heizlast'!$B$4="EU15L",M151,IF('Planungstool Heizlast'!$B$4="EU20L",Q151,IF('Planungstool Heizlast'!$B$4="EU35L",U151,""))))))</f>
        <v>15.2205663237064</v>
      </c>
      <c r="AA151" s="1">
        <f>IF(OR('Planungstool Heizlast'!$B$9="Fußbodenheizung 35°C",'Planungstool Heizlast'!$B$9="Niedertemperaturheizkörper 45°C"),IF('Planungstool Heizlast'!$B$4="EU13L",Leistungsdaten!J151, IF('Planungstool Heizlast'!$B$4="EU35L",Leistungsdaten!V151,IF('Planungstool Heizlast'!$B$4="EU10L",Leistungsdaten!F151,IF('Planungstool Heizlast'!$B$4="EU08L",Leistungsdaten!B151,IF('Planungstool Heizlast'!$B$4="EU15L",N151,IF('Planungstool Heizlast'!$B$4="EU20L",R151,"")))))),IF('Planungstool Heizlast'!$B$4="EU13L",Leistungsdaten!J151, IF('Planungstool Heizlast'!$B$4="EU35L",Leistungsdaten!V151,IF('Planungstool Heizlast'!$B$4="EU10L",Leistungsdaten!F151,IF('Planungstool Heizlast'!$B$4="EU08L",Leistungsdaten!B151,IF('Planungstool Heizlast'!$B$4="EU15L",N151,IF('Planungstool Heizlast'!$B$4="EU20L",R151,""))))))*0.9)*'Planungstool Heizlast'!$B$5</f>
        <v>40</v>
      </c>
      <c r="AB151" s="1">
        <f>IF('Planungstool Heizlast'!$B$4="EU13L",Leistungsdaten!K151,IF('Planungstool Heizlast'!$B$4="EU10L",Leistungsdaten!G151, IF('Planungstool Heizlast'!$B$4="EU35L",Leistungsdaten!W151,IF('Planungstool Heizlast'!$B$4="EU08L",Leistungsdaten!C151,IF('Planungstool Heizlast'!$B$4="EU15L",O151,IF('Planungstool Heizlast'!$B$4="EU20L",S151,""))))))*$B$274</f>
        <v>1.0854666666666668</v>
      </c>
      <c r="AC151" s="1">
        <f t="shared" si="3"/>
        <v>38.914533333333331</v>
      </c>
    </row>
    <row r="152" spans="1:29" x14ac:dyDescent="0.25">
      <c r="A152">
        <v>10.8371959621517</v>
      </c>
      <c r="B152">
        <v>11.0018809483</v>
      </c>
      <c r="C152">
        <f>IF(A152&lt;'Planungstool Heizlast'!$B$8,'Planungstool Heizlast'!$B$21,IF(A152&gt;15,'Planungstool Heizlast'!$B$20,'Planungstool Heizlast'!$B$19/(15-'Planungstool Heizlast'!$B$8)*(15-Leistungsdaten!A152)+'Planungstool Heizlast'!$B$20))</f>
        <v>5.3916439300076657</v>
      </c>
      <c r="E152">
        <v>13.4013266932312</v>
      </c>
      <c r="F152">
        <v>13</v>
      </c>
      <c r="G152">
        <f>IF(E152&lt;'Planungstool Heizlast'!$B$8,'Planungstool Heizlast'!$B$21,IF(E152&gt;15,'Planungstool Heizlast'!$B$20,'Planungstool Heizlast'!$B$19/(15-'Planungstool Heizlast'!$B$8)*(15-Leistungsdaten!E152)+'Planungstool Heizlast'!$B$20))</f>
        <v>2.7392006840566174</v>
      </c>
      <c r="I152">
        <v>13.811075643397601</v>
      </c>
      <c r="J152">
        <v>15</v>
      </c>
      <c r="K152">
        <f>IF(I152&lt;'Planungstool Heizlast'!$B$8,'Planungstool Heizlast'!$B$21,IF(I152&gt;15,'Planungstool Heizlast'!$B$20,'Planungstool Heizlast'!$B$19/(15-'Planungstool Heizlast'!$B$8)*(15-Leistungsdaten!I152)+'Planungstool Heizlast'!$B$20))</f>
        <v>2.3153393644167859</v>
      </c>
      <c r="M152">
        <v>17.517275472739801</v>
      </c>
      <c r="N152">
        <v>19</v>
      </c>
      <c r="O152">
        <f>IF(M152&lt;'Planungstool Heizlast'!$B$8,'Planungstool Heizlast'!$B$21,IF(M152&gt;15,'Planungstool Heizlast'!$B$20,'Planungstool Heizlast'!$B$19/(15-'Planungstool Heizlast'!$B$8)*(15-Leistungsdaten!M152)+'Planungstool Heizlast'!$B$20))</f>
        <v>1.0854666666666668</v>
      </c>
      <c r="Q152">
        <v>16.2311312889254</v>
      </c>
      <c r="R152">
        <v>26</v>
      </c>
      <c r="S152">
        <f>IF(Q152&lt;'Planungstool Heizlast'!$B$8,'Planungstool Heizlast'!$B$21,IF(Q152&gt;15,'Planungstool Heizlast'!$B$20,'Planungstool Heizlast'!$B$19/(15-'Planungstool Heizlast'!$B$8)*(15-Leistungsdaten!Q152)+'Planungstool Heizlast'!$B$20))</f>
        <v>1.0854666666666668</v>
      </c>
      <c r="U152">
        <v>15.489890048586</v>
      </c>
      <c r="V152">
        <v>40</v>
      </c>
      <c r="W152">
        <f>IF(U152&lt;'Planungstool Heizlast'!$B$8,'Planungstool Heizlast'!$B$21,IF(U152&gt;15,'Planungstool Heizlast'!$B$20,'Planungstool Heizlast'!$B$19/(15-'Planungstool Heizlast'!$B$8)*(15-Leistungsdaten!U152)+'Planungstool Heizlast'!$B$20))</f>
        <v>1.0854666666666668</v>
      </c>
      <c r="Z152" s="1">
        <f>IF('Planungstool Heizlast'!$B$4="EU13L",Leistungsdaten!I152,IF('Planungstool Heizlast'!$B$4="EU10L",E152,IF('Planungstool Heizlast'!$B$4="EU08L",A152,IF('Planungstool Heizlast'!$B$4="EU15L",M152,IF('Planungstool Heizlast'!$B$4="EU20L",Q152,IF('Planungstool Heizlast'!$B$4="EU35L",U152,""))))))</f>
        <v>15.489890048586</v>
      </c>
      <c r="AA152" s="1">
        <f>IF(OR('Planungstool Heizlast'!$B$9="Fußbodenheizung 35°C",'Planungstool Heizlast'!$B$9="Niedertemperaturheizkörper 45°C"),IF('Planungstool Heizlast'!$B$4="EU13L",Leistungsdaten!J152, IF('Planungstool Heizlast'!$B$4="EU35L",Leistungsdaten!V152,IF('Planungstool Heizlast'!$B$4="EU10L",Leistungsdaten!F152,IF('Planungstool Heizlast'!$B$4="EU08L",Leistungsdaten!B152,IF('Planungstool Heizlast'!$B$4="EU15L",N152,IF('Planungstool Heizlast'!$B$4="EU20L",R152,"")))))),IF('Planungstool Heizlast'!$B$4="EU13L",Leistungsdaten!J152, IF('Planungstool Heizlast'!$B$4="EU35L",Leistungsdaten!V152,IF('Planungstool Heizlast'!$B$4="EU10L",Leistungsdaten!F152,IF('Planungstool Heizlast'!$B$4="EU08L",Leistungsdaten!B152,IF('Planungstool Heizlast'!$B$4="EU15L",N152,IF('Planungstool Heizlast'!$B$4="EU20L",R152,""))))))*0.9)*'Planungstool Heizlast'!$B$5</f>
        <v>40</v>
      </c>
      <c r="AB152" s="1">
        <f>IF('Planungstool Heizlast'!$B$4="EU13L",Leistungsdaten!K152,IF('Planungstool Heizlast'!$B$4="EU10L",Leistungsdaten!G152, IF('Planungstool Heizlast'!$B$4="EU35L",Leistungsdaten!W152,IF('Planungstool Heizlast'!$B$4="EU08L",Leistungsdaten!C152,IF('Planungstool Heizlast'!$B$4="EU15L",O152,IF('Planungstool Heizlast'!$B$4="EU20L",S152,""))))))*$B$274</f>
        <v>1.0854666666666668</v>
      </c>
      <c r="AC152" s="1">
        <f t="shared" si="3"/>
        <v>38.914533333333331</v>
      </c>
    </row>
    <row r="153" spans="1:29" x14ac:dyDescent="0.25">
      <c r="A153">
        <v>11.0452163074445</v>
      </c>
      <c r="B153">
        <v>11.005968613552101</v>
      </c>
      <c r="C153">
        <f>IF(A153&lt;'Planungstool Heizlast'!$B$8,'Planungstool Heizlast'!$B$21,IF(A153&gt;15,'Planungstool Heizlast'!$B$20,'Planungstool Heizlast'!$B$19/(15-'Planungstool Heizlast'!$B$8)*(15-Leistungsdaten!A153)+'Planungstool Heizlast'!$B$20))</f>
        <v>5.1764590514816007</v>
      </c>
      <c r="E153">
        <v>13.644552920367</v>
      </c>
      <c r="F153">
        <v>13</v>
      </c>
      <c r="G153">
        <f>IF(E153&lt;'Planungstool Heizlast'!$B$8,'Planungstool Heizlast'!$B$21,IF(E153&gt;15,'Planungstool Heizlast'!$B$20,'Planungstool Heizlast'!$B$19/(15-'Planungstool Heizlast'!$B$8)*(15-Leistungsdaten!E153)+'Planungstool Heizlast'!$B$20))</f>
        <v>2.4875973802215974</v>
      </c>
      <c r="I153">
        <v>14.017243360053801</v>
      </c>
      <c r="J153">
        <v>15</v>
      </c>
      <c r="K153">
        <f>IF(I153&lt;'Planungstool Heizlast'!$B$8,'Planungstool Heizlast'!$B$21,IF(I153&gt;15,'Planungstool Heizlast'!$B$20,'Planungstool Heizlast'!$B$19/(15-'Planungstool Heizlast'!$B$8)*(15-Leistungsdaten!I153)+'Planungstool Heizlast'!$B$20))</f>
        <v>2.102070921841058</v>
      </c>
      <c r="M153">
        <v>17.799894303914702</v>
      </c>
      <c r="N153">
        <v>19</v>
      </c>
      <c r="O153">
        <f>IF(M153&lt;'Planungstool Heizlast'!$B$8,'Planungstool Heizlast'!$B$21,IF(M153&gt;15,'Planungstool Heizlast'!$B$20,'Planungstool Heizlast'!$B$19/(15-'Planungstool Heizlast'!$B$8)*(15-Leistungsdaten!M153)+'Planungstool Heizlast'!$B$20))</f>
        <v>1.0854666666666668</v>
      </c>
      <c r="Q153">
        <v>16.5037619681347</v>
      </c>
      <c r="R153">
        <v>26</v>
      </c>
      <c r="S153">
        <f>IF(Q153&lt;'Planungstool Heizlast'!$B$8,'Planungstool Heizlast'!$B$21,IF(Q153&gt;15,'Planungstool Heizlast'!$B$20,'Planungstool Heizlast'!$B$19/(15-'Planungstool Heizlast'!$B$8)*(15-Leistungsdaten!Q153)+'Planungstool Heizlast'!$B$20))</f>
        <v>1.0854666666666668</v>
      </c>
      <c r="U153">
        <v>15.7595184798814</v>
      </c>
      <c r="V153">
        <v>40</v>
      </c>
      <c r="W153">
        <f>IF(U153&lt;'Planungstool Heizlast'!$B$8,'Planungstool Heizlast'!$B$21,IF(U153&gt;15,'Planungstool Heizlast'!$B$20,'Planungstool Heizlast'!$B$19/(15-'Planungstool Heizlast'!$B$8)*(15-Leistungsdaten!U153)+'Planungstool Heizlast'!$B$20))</f>
        <v>1.0854666666666668</v>
      </c>
      <c r="Z153" s="1">
        <f>IF('Planungstool Heizlast'!$B$4="EU13L",Leistungsdaten!I153,IF('Planungstool Heizlast'!$B$4="EU10L",E153,IF('Planungstool Heizlast'!$B$4="EU08L",A153,IF('Planungstool Heizlast'!$B$4="EU15L",M153,IF('Planungstool Heizlast'!$B$4="EU20L",Q153,IF('Planungstool Heizlast'!$B$4="EU35L",U153,""))))))</f>
        <v>15.7595184798814</v>
      </c>
      <c r="AA153" s="1">
        <f>IF(OR('Planungstool Heizlast'!$B$9="Fußbodenheizung 35°C",'Planungstool Heizlast'!$B$9="Niedertemperaturheizkörper 45°C"),IF('Planungstool Heizlast'!$B$4="EU13L",Leistungsdaten!J153, IF('Planungstool Heizlast'!$B$4="EU35L",Leistungsdaten!V153,IF('Planungstool Heizlast'!$B$4="EU10L",Leistungsdaten!F153,IF('Planungstool Heizlast'!$B$4="EU08L",Leistungsdaten!B153,IF('Planungstool Heizlast'!$B$4="EU15L",N153,IF('Planungstool Heizlast'!$B$4="EU20L",R153,"")))))),IF('Planungstool Heizlast'!$B$4="EU13L",Leistungsdaten!J153, IF('Planungstool Heizlast'!$B$4="EU35L",Leistungsdaten!V153,IF('Planungstool Heizlast'!$B$4="EU10L",Leistungsdaten!F153,IF('Planungstool Heizlast'!$B$4="EU08L",Leistungsdaten!B153,IF('Planungstool Heizlast'!$B$4="EU15L",N153,IF('Planungstool Heizlast'!$B$4="EU20L",R153,""))))))*0.9)*'Planungstool Heizlast'!$B$5</f>
        <v>40</v>
      </c>
      <c r="AB153" s="1">
        <f>IF('Planungstool Heizlast'!$B$4="EU13L",Leistungsdaten!K153,IF('Planungstool Heizlast'!$B$4="EU10L",Leistungsdaten!G153, IF('Planungstool Heizlast'!$B$4="EU35L",Leistungsdaten!W153,IF('Planungstool Heizlast'!$B$4="EU08L",Leistungsdaten!C153,IF('Planungstool Heizlast'!$B$4="EU15L",O153,IF('Planungstool Heizlast'!$B$4="EU20L",S153,""))))))*$B$274</f>
        <v>1.0854666666666668</v>
      </c>
      <c r="AC153" s="1">
        <f t="shared" si="3"/>
        <v>38.914533333333331</v>
      </c>
    </row>
    <row r="154" spans="1:29" x14ac:dyDescent="0.25">
      <c r="A154">
        <v>11.252997352748</v>
      </c>
      <c r="B154">
        <v>11.0096833919317</v>
      </c>
      <c r="C154">
        <f>IF(A154&lt;'Planungstool Heizlast'!$B$8,'Planungstool Heizlast'!$B$21,IF(A154&gt;15,'Planungstool Heizlast'!$B$20,'Planungstool Heizlast'!$B$19/(15-'Planungstool Heizlast'!$B$8)*(15-Leistungsdaten!A154)+'Planungstool Heizlast'!$B$20))</f>
        <v>4.961521714796004</v>
      </c>
      <c r="E154">
        <v>13.8878703505916</v>
      </c>
      <c r="F154">
        <v>13</v>
      </c>
      <c r="G154">
        <f>IF(E154&lt;'Planungstool Heizlast'!$B$8,'Planungstool Heizlast'!$B$21,IF(E154&gt;15,'Planungstool Heizlast'!$B$20,'Planungstool Heizlast'!$B$19/(15-'Planungstool Heizlast'!$B$8)*(15-Leistungsdaten!E154)+'Planungstool Heizlast'!$B$20))</f>
        <v>2.2358997321263701</v>
      </c>
      <c r="I154">
        <v>14.2231518347226</v>
      </c>
      <c r="J154">
        <v>15</v>
      </c>
      <c r="K154">
        <f>IF(I154&lt;'Planungstool Heizlast'!$B$8,'Planungstool Heizlast'!$B$21,IF(I154&gt;15,'Planungstool Heizlast'!$B$20,'Planungstool Heizlast'!$B$19/(15-'Planungstool Heizlast'!$B$8)*(15-Leistungsdaten!I154)+'Planungstool Heizlast'!$B$20))</f>
        <v>1.8890706499362766</v>
      </c>
      <c r="M154">
        <v>18.082894950605802</v>
      </c>
      <c r="N154">
        <v>19</v>
      </c>
      <c r="O154">
        <f>IF(M154&lt;'Planungstool Heizlast'!$B$8,'Planungstool Heizlast'!$B$21,IF(M154&gt;15,'Planungstool Heizlast'!$B$20,'Planungstool Heizlast'!$B$19/(15-'Planungstool Heizlast'!$B$8)*(15-Leistungsdaten!M154)+'Planungstool Heizlast'!$B$20))</f>
        <v>1.0854666666666668</v>
      </c>
      <c r="Q154">
        <v>16.776703055119501</v>
      </c>
      <c r="R154">
        <v>26</v>
      </c>
      <c r="S154">
        <f>IF(Q154&lt;'Planungstool Heizlast'!$B$8,'Planungstool Heizlast'!$B$21,IF(Q154&gt;15,'Planungstool Heizlast'!$B$20,'Planungstool Heizlast'!$B$19/(15-'Planungstool Heizlast'!$B$8)*(15-Leistungsdaten!Q154)+'Planungstool Heizlast'!$B$20))</f>
        <v>1.0854666666666668</v>
      </c>
      <c r="U154">
        <v>16.029452211087701</v>
      </c>
      <c r="V154">
        <v>40</v>
      </c>
      <c r="W154">
        <f>IF(U154&lt;'Planungstool Heizlast'!$B$8,'Planungstool Heizlast'!$B$21,IF(U154&gt;15,'Planungstool Heizlast'!$B$20,'Planungstool Heizlast'!$B$19/(15-'Planungstool Heizlast'!$B$8)*(15-Leistungsdaten!U154)+'Planungstool Heizlast'!$B$20))</f>
        <v>1.0854666666666668</v>
      </c>
      <c r="Z154" s="1">
        <f>IF('Planungstool Heizlast'!$B$4="EU13L",Leistungsdaten!I154,IF('Planungstool Heizlast'!$B$4="EU10L",E154,IF('Planungstool Heizlast'!$B$4="EU08L",A154,IF('Planungstool Heizlast'!$B$4="EU15L",M154,IF('Planungstool Heizlast'!$B$4="EU20L",Q154,IF('Planungstool Heizlast'!$B$4="EU35L",U154,""))))))</f>
        <v>16.029452211087701</v>
      </c>
      <c r="AA154" s="1">
        <f>IF(OR('Planungstool Heizlast'!$B$9="Fußbodenheizung 35°C",'Planungstool Heizlast'!$B$9="Niedertemperaturheizkörper 45°C"),IF('Planungstool Heizlast'!$B$4="EU13L",Leistungsdaten!J154, IF('Planungstool Heizlast'!$B$4="EU35L",Leistungsdaten!V154,IF('Planungstool Heizlast'!$B$4="EU10L",Leistungsdaten!F154,IF('Planungstool Heizlast'!$B$4="EU08L",Leistungsdaten!B154,IF('Planungstool Heizlast'!$B$4="EU15L",N154,IF('Planungstool Heizlast'!$B$4="EU20L",R154,"")))))),IF('Planungstool Heizlast'!$B$4="EU13L",Leistungsdaten!J154, IF('Planungstool Heizlast'!$B$4="EU35L",Leistungsdaten!V154,IF('Planungstool Heizlast'!$B$4="EU10L",Leistungsdaten!F154,IF('Planungstool Heizlast'!$B$4="EU08L",Leistungsdaten!B154,IF('Planungstool Heizlast'!$B$4="EU15L",N154,IF('Planungstool Heizlast'!$B$4="EU20L",R154,""))))))*0.9)*'Planungstool Heizlast'!$B$5</f>
        <v>40</v>
      </c>
      <c r="AB154" s="1">
        <f>IF('Planungstool Heizlast'!$B$4="EU13L",Leistungsdaten!K154,IF('Planungstool Heizlast'!$B$4="EU10L",Leistungsdaten!G154, IF('Planungstool Heizlast'!$B$4="EU35L",Leistungsdaten!W154,IF('Planungstool Heizlast'!$B$4="EU08L",Leistungsdaten!C154,IF('Planungstool Heizlast'!$B$4="EU15L",O154,IF('Planungstool Heizlast'!$B$4="EU20L",S154,""))))))*$B$274</f>
        <v>1.0854666666666668</v>
      </c>
      <c r="AC154" s="1">
        <f t="shared" si="3"/>
        <v>38.914533333333331</v>
      </c>
    </row>
    <row r="155" spans="1:29" x14ac:dyDescent="0.25">
      <c r="A155">
        <v>11.460538314620001</v>
      </c>
      <c r="B155">
        <v>11.0130245054012</v>
      </c>
      <c r="C155">
        <f>IF(A155&lt;'Planungstool Heizlast'!$B$8,'Planungstool Heizlast'!$B$21,IF(A155&gt;15,'Planungstool Heizlast'!$B$20,'Planungstool Heizlast'!$B$19/(15-'Planungstool Heizlast'!$B$8)*(15-Leistungsdaten!A155)+'Planungstool Heizlast'!$B$20))</f>
        <v>4.7468327303760036</v>
      </c>
      <c r="E155">
        <v>14.1312786604477</v>
      </c>
      <c r="F155">
        <v>13</v>
      </c>
      <c r="G155">
        <f>IF(E155&lt;'Planungstool Heizlast'!$B$8,'Planungstool Heizlast'!$B$21,IF(E155&gt;15,'Planungstool Heizlast'!$B$20,'Planungstool Heizlast'!$B$19/(15-'Planungstool Heizlast'!$B$8)*(15-Leistungsdaten!E155)+'Planungstool Heizlast'!$B$20))</f>
        <v>1.9841080743685908</v>
      </c>
      <c r="I155">
        <v>14.428800042066801</v>
      </c>
      <c r="J155">
        <v>15</v>
      </c>
      <c r="K155">
        <f>IF(I155&lt;'Planungstool Heizlast'!$B$8,'Planungstool Heizlast'!$B$21,IF(I155&gt;15,'Planungstool Heizlast'!$B$20,'Planungstool Heizlast'!$B$19/(15-'Planungstool Heizlast'!$B$8)*(15-Leistungsdaten!I155)+'Planungstool Heizlast'!$B$20))</f>
        <v>1.6763396093537937</v>
      </c>
      <c r="M155">
        <v>18.366278291932101</v>
      </c>
      <c r="N155">
        <v>19</v>
      </c>
      <c r="O155">
        <f>IF(M155&lt;'Planungstool Heizlast'!$B$8,'Planungstool Heizlast'!$B$21,IF(M155&gt;15,'Planungstool Heizlast'!$B$20,'Planungstool Heizlast'!$B$19/(15-'Planungstool Heizlast'!$B$8)*(15-Leistungsdaten!M155)+'Planungstool Heizlast'!$B$20))</f>
        <v>1.0854666666666668</v>
      </c>
      <c r="Q155">
        <v>17.0499550009777</v>
      </c>
      <c r="R155">
        <v>26</v>
      </c>
      <c r="S155">
        <f>IF(Q155&lt;'Planungstool Heizlast'!$B$8,'Planungstool Heizlast'!$B$21,IF(Q155&gt;15,'Planungstool Heizlast'!$B$20,'Planungstool Heizlast'!$B$19/(15-'Planungstool Heizlast'!$B$8)*(15-Leistungsdaten!Q155)+'Planungstool Heizlast'!$B$20))</f>
        <v>1.0854666666666668</v>
      </c>
      <c r="U155">
        <v>16.299691835700099</v>
      </c>
      <c r="V155">
        <v>40</v>
      </c>
      <c r="W155">
        <f>IF(U155&lt;'Planungstool Heizlast'!$B$8,'Planungstool Heizlast'!$B$21,IF(U155&gt;15,'Planungstool Heizlast'!$B$20,'Planungstool Heizlast'!$B$19/(15-'Planungstool Heizlast'!$B$8)*(15-Leistungsdaten!U155)+'Planungstool Heizlast'!$B$20))</f>
        <v>1.0854666666666668</v>
      </c>
      <c r="Z155" s="1">
        <f>IF('Planungstool Heizlast'!$B$4="EU13L",Leistungsdaten!I155,IF('Planungstool Heizlast'!$B$4="EU10L",E155,IF('Planungstool Heizlast'!$B$4="EU08L",A155,IF('Planungstool Heizlast'!$B$4="EU15L",M155,IF('Planungstool Heizlast'!$B$4="EU20L",Q155,IF('Planungstool Heizlast'!$B$4="EU35L",U155,""))))))</f>
        <v>16.299691835700099</v>
      </c>
      <c r="AA155" s="1">
        <f>IF(OR('Planungstool Heizlast'!$B$9="Fußbodenheizung 35°C",'Planungstool Heizlast'!$B$9="Niedertemperaturheizkörper 45°C"),IF('Planungstool Heizlast'!$B$4="EU13L",Leistungsdaten!J155, IF('Planungstool Heizlast'!$B$4="EU35L",Leistungsdaten!V155,IF('Planungstool Heizlast'!$B$4="EU10L",Leistungsdaten!F155,IF('Planungstool Heizlast'!$B$4="EU08L",Leistungsdaten!B155,IF('Planungstool Heizlast'!$B$4="EU15L",N155,IF('Planungstool Heizlast'!$B$4="EU20L",R155,"")))))),IF('Planungstool Heizlast'!$B$4="EU13L",Leistungsdaten!J155, IF('Planungstool Heizlast'!$B$4="EU35L",Leistungsdaten!V155,IF('Planungstool Heizlast'!$B$4="EU10L",Leistungsdaten!F155,IF('Planungstool Heizlast'!$B$4="EU08L",Leistungsdaten!B155,IF('Planungstool Heizlast'!$B$4="EU15L",N155,IF('Planungstool Heizlast'!$B$4="EU20L",R155,""))))))*0.9)*'Planungstool Heizlast'!$B$5</f>
        <v>40</v>
      </c>
      <c r="AB155" s="1">
        <f>IF('Planungstool Heizlast'!$B$4="EU13L",Leistungsdaten!K155,IF('Planungstool Heizlast'!$B$4="EU10L",Leistungsdaten!G155, IF('Planungstool Heizlast'!$B$4="EU35L",Leistungsdaten!W155,IF('Planungstool Heizlast'!$B$4="EU08L",Leistungsdaten!C155,IF('Planungstool Heizlast'!$B$4="EU15L",O155,IF('Planungstool Heizlast'!$B$4="EU20L",S155,""))))))*$B$274</f>
        <v>1.0854666666666668</v>
      </c>
      <c r="AC155" s="1">
        <f t="shared" si="3"/>
        <v>38.914533333333331</v>
      </c>
    </row>
    <row r="156" spans="1:29" x14ac:dyDescent="0.25">
      <c r="A156">
        <v>11.667838428852599</v>
      </c>
      <c r="B156">
        <v>11.0159912051046</v>
      </c>
      <c r="C156">
        <f>IF(A156&lt;'Planungstool Heizlast'!$B$8,'Planungstool Heizlast'!$B$21,IF(A156&gt;15,'Planungstool Heizlast'!$B$20,'Planungstool Heizlast'!$B$19/(15-'Planungstool Heizlast'!$B$8)*(15-Leistungsdaten!A156)+'Planungstool Heizlast'!$B$20))</f>
        <v>4.5323928887499685</v>
      </c>
      <c r="E156">
        <v>14.374777519156501</v>
      </c>
      <c r="F156">
        <v>13</v>
      </c>
      <c r="G156">
        <f>IF(E156&lt;'Planungstool Heizlast'!$B$8,'Planungstool Heizlast'!$B$21,IF(E156&gt;15,'Planungstool Heizlast'!$B$20,'Planungstool Heizlast'!$B$19/(15-'Planungstool Heizlast'!$B$8)*(15-Leistungsdaten!E156)+'Planungstool Heizlast'!$B$20))</f>
        <v>1.7322227491195785</v>
      </c>
      <c r="I156">
        <v>14.634186976181001</v>
      </c>
      <c r="J156">
        <v>15</v>
      </c>
      <c r="K156">
        <f>IF(I156&lt;'Planungstool Heizlast'!$B$8,'Planungstool Heizlast'!$B$21,IF(I156&gt;15,'Planungstool Heizlast'!$B$20,'Planungstool Heizlast'!$B$19/(15-'Planungstool Heizlast'!$B$8)*(15-Leistungsdaten!I156)+'Planungstool Heizlast'!$B$20))</f>
        <v>1.4638788406439036</v>
      </c>
      <c r="M156">
        <v>18.650045207012301</v>
      </c>
      <c r="N156">
        <v>19</v>
      </c>
      <c r="O156">
        <f>IF(M156&lt;'Planungstool Heizlast'!$B$8,'Planungstool Heizlast'!$B$21,IF(M156&gt;15,'Planungstool Heizlast'!$B$20,'Planungstool Heizlast'!$B$19/(15-'Planungstool Heizlast'!$B$8)*(15-Leistungsdaten!M156)+'Planungstool Heizlast'!$B$20))</f>
        <v>1.0854666666666668</v>
      </c>
      <c r="Q156">
        <v>17.323518256806999</v>
      </c>
      <c r="R156">
        <v>26</v>
      </c>
      <c r="S156">
        <f>IF(Q156&lt;'Planungstool Heizlast'!$B$8,'Planungstool Heizlast'!$B$21,IF(Q156&gt;15,'Planungstool Heizlast'!$B$20,'Planungstool Heizlast'!$B$19/(15-'Planungstool Heizlast'!$B$8)*(15-Leistungsdaten!Q156)+'Planungstool Heizlast'!$B$20))</f>
        <v>1.0854666666666668</v>
      </c>
      <c r="U156">
        <v>16.570237947213499</v>
      </c>
      <c r="V156">
        <v>40</v>
      </c>
      <c r="W156">
        <f>IF(U156&lt;'Planungstool Heizlast'!$B$8,'Planungstool Heizlast'!$B$21,IF(U156&gt;15,'Planungstool Heizlast'!$B$20,'Planungstool Heizlast'!$B$19/(15-'Planungstool Heizlast'!$B$8)*(15-Leistungsdaten!U156)+'Planungstool Heizlast'!$B$20))</f>
        <v>1.0854666666666668</v>
      </c>
      <c r="Z156" s="1">
        <f>IF('Planungstool Heizlast'!$B$4="EU13L",Leistungsdaten!I156,IF('Planungstool Heizlast'!$B$4="EU10L",E156,IF('Planungstool Heizlast'!$B$4="EU08L",A156,IF('Planungstool Heizlast'!$B$4="EU15L",M156,IF('Planungstool Heizlast'!$B$4="EU20L",Q156,IF('Planungstool Heizlast'!$B$4="EU35L",U156,""))))))</f>
        <v>16.570237947213499</v>
      </c>
      <c r="AA156" s="1">
        <f>IF(OR('Planungstool Heizlast'!$B$9="Fußbodenheizung 35°C",'Planungstool Heizlast'!$B$9="Niedertemperaturheizkörper 45°C"),IF('Planungstool Heizlast'!$B$4="EU13L",Leistungsdaten!J156, IF('Planungstool Heizlast'!$B$4="EU35L",Leistungsdaten!V156,IF('Planungstool Heizlast'!$B$4="EU10L",Leistungsdaten!F156,IF('Planungstool Heizlast'!$B$4="EU08L",Leistungsdaten!B156,IF('Planungstool Heizlast'!$B$4="EU15L",N156,IF('Planungstool Heizlast'!$B$4="EU20L",R156,"")))))),IF('Planungstool Heizlast'!$B$4="EU13L",Leistungsdaten!J156, IF('Planungstool Heizlast'!$B$4="EU35L",Leistungsdaten!V156,IF('Planungstool Heizlast'!$B$4="EU10L",Leistungsdaten!F156,IF('Planungstool Heizlast'!$B$4="EU08L",Leistungsdaten!B156,IF('Planungstool Heizlast'!$B$4="EU15L",N156,IF('Planungstool Heizlast'!$B$4="EU20L",R156,""))))))*0.9)*'Planungstool Heizlast'!$B$5</f>
        <v>40</v>
      </c>
      <c r="AB156" s="1">
        <f>IF('Planungstool Heizlast'!$B$4="EU13L",Leistungsdaten!K156,IF('Planungstool Heizlast'!$B$4="EU10L",Leistungsdaten!G156, IF('Planungstool Heizlast'!$B$4="EU35L",Leistungsdaten!W156,IF('Planungstool Heizlast'!$B$4="EU08L",Leistungsdaten!C156,IF('Planungstool Heizlast'!$B$4="EU15L",O156,IF('Planungstool Heizlast'!$B$4="EU20L",S156,""))))))*$B$274</f>
        <v>1.0854666666666668</v>
      </c>
      <c r="AC156" s="1">
        <f t="shared" si="3"/>
        <v>38.914533333333331</v>
      </c>
    </row>
    <row r="157" spans="1:29" x14ac:dyDescent="0.25">
      <c r="A157">
        <v>11.874896950498799</v>
      </c>
      <c r="B157">
        <v>11.018582771407701</v>
      </c>
      <c r="C157">
        <f>IF(A157&lt;'Planungstool Heizlast'!$B$8,'Planungstool Heizlast'!$B$21,IF(A157&gt;15,'Planungstool Heizlast'!$B$20,'Planungstool Heizlast'!$B$19/(15-'Planungstool Heizlast'!$B$8)*(15-Leistungsdaten!A157)+'Planungstool Heizlast'!$B$20))</f>
        <v>4.3182029605219903</v>
      </c>
      <c r="E157">
        <v>14.6183665886184</v>
      </c>
      <c r="F157">
        <v>13</v>
      </c>
      <c r="G157">
        <f>IF(E157&lt;'Planungstool Heizlast'!$B$8,'Planungstool Heizlast'!$B$21,IF(E157&gt;15,'Planungstool Heizlast'!$B$20,'Planungstool Heizlast'!$B$19/(15-'Planungstool Heizlast'!$B$8)*(15-Leistungsdaten!E157)+'Planungstool Heizlast'!$B$20))</f>
        <v>1.4802441061235934</v>
      </c>
      <c r="I157">
        <v>14.8393116505974</v>
      </c>
      <c r="J157">
        <v>15</v>
      </c>
      <c r="K157">
        <f>IF(I157&lt;'Planungstool Heizlast'!$B$8,'Planungstool Heizlast'!$B$21,IF(I157&gt;15,'Planungstool Heizlast'!$B$20,'Planungstool Heizlast'!$B$19/(15-'Planungstool Heizlast'!$B$8)*(15-Leistungsdaten!I157)+'Planungstool Heizlast'!$B$20))</f>
        <v>1.2516893642498397</v>
      </c>
      <c r="M157">
        <v>18.934196574965299</v>
      </c>
      <c r="N157">
        <v>19</v>
      </c>
      <c r="O157">
        <f>IF(M157&lt;'Planungstool Heizlast'!$B$8,'Planungstool Heizlast'!$B$21,IF(M157&gt;15,'Planungstool Heizlast'!$B$20,'Planungstool Heizlast'!$B$19/(15-'Planungstool Heizlast'!$B$8)*(15-Leistungsdaten!M157)+'Planungstool Heizlast'!$B$20))</f>
        <v>1.0854666666666668</v>
      </c>
      <c r="Q157">
        <v>17.5973932737053</v>
      </c>
      <c r="R157">
        <v>26</v>
      </c>
      <c r="S157">
        <f>IF(Q157&lt;'Planungstool Heizlast'!$B$8,'Planungstool Heizlast'!$B$21,IF(Q157&gt;15,'Planungstool Heizlast'!$B$20,'Planungstool Heizlast'!$B$19/(15-'Planungstool Heizlast'!$B$8)*(15-Leistungsdaten!Q157)+'Planungstool Heizlast'!$B$20))</f>
        <v>1.0854666666666668</v>
      </c>
      <c r="U157">
        <v>16.841091139123201</v>
      </c>
      <c r="V157">
        <v>40</v>
      </c>
      <c r="W157">
        <f>IF(U157&lt;'Planungstool Heizlast'!$B$8,'Planungstool Heizlast'!$B$21,IF(U157&gt;15,'Planungstool Heizlast'!$B$20,'Planungstool Heizlast'!$B$19/(15-'Planungstool Heizlast'!$B$8)*(15-Leistungsdaten!U157)+'Planungstool Heizlast'!$B$20))</f>
        <v>1.0854666666666668</v>
      </c>
      <c r="Z157" s="1">
        <f>IF('Planungstool Heizlast'!$B$4="EU13L",Leistungsdaten!I157,IF('Planungstool Heizlast'!$B$4="EU10L",E157,IF('Planungstool Heizlast'!$B$4="EU08L",A157,IF('Planungstool Heizlast'!$B$4="EU15L",M157,IF('Planungstool Heizlast'!$B$4="EU20L",Q157,IF('Planungstool Heizlast'!$B$4="EU35L",U157,""))))))</f>
        <v>16.841091139123201</v>
      </c>
      <c r="AA157" s="1">
        <f>IF(OR('Planungstool Heizlast'!$B$9="Fußbodenheizung 35°C",'Planungstool Heizlast'!$B$9="Niedertemperaturheizkörper 45°C"),IF('Planungstool Heizlast'!$B$4="EU13L",Leistungsdaten!J157, IF('Planungstool Heizlast'!$B$4="EU35L",Leistungsdaten!V157,IF('Planungstool Heizlast'!$B$4="EU10L",Leistungsdaten!F157,IF('Planungstool Heizlast'!$B$4="EU08L",Leistungsdaten!B157,IF('Planungstool Heizlast'!$B$4="EU15L",N157,IF('Planungstool Heizlast'!$B$4="EU20L",R157,"")))))),IF('Planungstool Heizlast'!$B$4="EU13L",Leistungsdaten!J157, IF('Planungstool Heizlast'!$B$4="EU35L",Leistungsdaten!V157,IF('Planungstool Heizlast'!$B$4="EU10L",Leistungsdaten!F157,IF('Planungstool Heizlast'!$B$4="EU08L",Leistungsdaten!B157,IF('Planungstool Heizlast'!$B$4="EU15L",N157,IF('Planungstool Heizlast'!$B$4="EU20L",R157,""))))))*0.9)*'Planungstool Heizlast'!$B$5</f>
        <v>40</v>
      </c>
      <c r="AB157" s="1">
        <f>IF('Planungstool Heizlast'!$B$4="EU13L",Leistungsdaten!K157,IF('Planungstool Heizlast'!$B$4="EU10L",Leistungsdaten!G157, IF('Planungstool Heizlast'!$B$4="EU35L",Leistungsdaten!W157,IF('Planungstool Heizlast'!$B$4="EU08L",Leistungsdaten!C157,IF('Planungstool Heizlast'!$B$4="EU15L",O157,IF('Planungstool Heizlast'!$B$4="EU20L",S157,""))))))*$B$274</f>
        <v>1.0854666666666668</v>
      </c>
      <c r="AC157" s="1">
        <f t="shared" si="3"/>
        <v>38.914533333333331</v>
      </c>
    </row>
    <row r="158" spans="1:29" x14ac:dyDescent="0.25">
      <c r="A158">
        <v>12.0817131538989</v>
      </c>
      <c r="B158">
        <v>11.0207985139384</v>
      </c>
      <c r="C158">
        <f>IF(A158&lt;'Planungstool Heizlast'!$B$8,'Planungstool Heizlast'!$B$21,IF(A158&gt;15,'Planungstool Heizlast'!$B$20,'Planungstool Heizlast'!$B$19/(15-'Planungstool Heizlast'!$B$8)*(15-Leistungsdaten!A158)+'Planungstool Heizlast'!$B$20))</f>
        <v>4.1042636963445798</v>
      </c>
      <c r="E158">
        <v>14.8620455234124</v>
      </c>
      <c r="F158">
        <v>13</v>
      </c>
      <c r="G158">
        <f>IF(E158&lt;'Planungstool Heizlast'!$B$8,'Planungstool Heizlast'!$B$21,IF(E158&gt;15,'Planungstool Heizlast'!$B$20,'Planungstool Heizlast'!$B$19/(15-'Planungstool Heizlast'!$B$8)*(15-Leistungsdaten!E158)+'Planungstool Heizlast'!$B$20))</f>
        <v>1.2281725026984518</v>
      </c>
      <c r="I158">
        <v>15.044173098290999</v>
      </c>
      <c r="J158">
        <v>15</v>
      </c>
      <c r="K158">
        <f>IF(I158&lt;'Planungstool Heizlast'!$B$8,'Planungstool Heizlast'!$B$21,IF(I158&gt;15,'Planungstool Heizlast'!$B$20,'Planungstool Heizlast'!$B$19/(15-'Planungstool Heizlast'!$B$8)*(15-Leistungsdaten!I158)+'Planungstool Heizlast'!$B$20))</f>
        <v>1.0854666666666668</v>
      </c>
      <c r="M158">
        <v>19.218733274910001</v>
      </c>
      <c r="N158">
        <v>19</v>
      </c>
      <c r="O158">
        <f>IF(M158&lt;'Planungstool Heizlast'!$B$8,'Planungstool Heizlast'!$B$21,IF(M158&gt;15,'Planungstool Heizlast'!$B$20,'Planungstool Heizlast'!$B$19/(15-'Planungstool Heizlast'!$B$8)*(15-Leistungsdaten!M158)+'Planungstool Heizlast'!$B$20))</f>
        <v>1.0854666666666668</v>
      </c>
      <c r="Q158">
        <v>17.871580502770399</v>
      </c>
      <c r="R158">
        <v>26</v>
      </c>
      <c r="S158">
        <f>IF(Q158&lt;'Planungstool Heizlast'!$B$8,'Planungstool Heizlast'!$B$21,IF(Q158&gt;15,'Planungstool Heizlast'!$B$20,'Planungstool Heizlast'!$B$19/(15-'Planungstool Heizlast'!$B$8)*(15-Leistungsdaten!Q158)+'Planungstool Heizlast'!$B$20))</f>
        <v>1.0854666666666668</v>
      </c>
      <c r="U158">
        <v>17.112252004924201</v>
      </c>
      <c r="V158">
        <v>40</v>
      </c>
      <c r="W158">
        <f>IF(U158&lt;'Planungstool Heizlast'!$B$8,'Planungstool Heizlast'!$B$21,IF(U158&gt;15,'Planungstool Heizlast'!$B$20,'Planungstool Heizlast'!$B$19/(15-'Planungstool Heizlast'!$B$8)*(15-Leistungsdaten!U158)+'Planungstool Heizlast'!$B$20))</f>
        <v>1.0854666666666668</v>
      </c>
      <c r="Z158" s="1">
        <f>IF('Planungstool Heizlast'!$B$4="EU13L",Leistungsdaten!I158,IF('Planungstool Heizlast'!$B$4="EU10L",E158,IF('Planungstool Heizlast'!$B$4="EU08L",A158,IF('Planungstool Heizlast'!$B$4="EU15L",M158,IF('Planungstool Heizlast'!$B$4="EU20L",Q158,IF('Planungstool Heizlast'!$B$4="EU35L",U158,""))))))</f>
        <v>17.112252004924201</v>
      </c>
      <c r="AA158" s="1">
        <f>IF(OR('Planungstool Heizlast'!$B$9="Fußbodenheizung 35°C",'Planungstool Heizlast'!$B$9="Niedertemperaturheizkörper 45°C"),IF('Planungstool Heizlast'!$B$4="EU13L",Leistungsdaten!J158, IF('Planungstool Heizlast'!$B$4="EU35L",Leistungsdaten!V158,IF('Planungstool Heizlast'!$B$4="EU10L",Leistungsdaten!F158,IF('Planungstool Heizlast'!$B$4="EU08L",Leistungsdaten!B158,IF('Planungstool Heizlast'!$B$4="EU15L",N158,IF('Planungstool Heizlast'!$B$4="EU20L",R158,"")))))),IF('Planungstool Heizlast'!$B$4="EU13L",Leistungsdaten!J158, IF('Planungstool Heizlast'!$B$4="EU35L",Leistungsdaten!V158,IF('Planungstool Heizlast'!$B$4="EU10L",Leistungsdaten!F158,IF('Planungstool Heizlast'!$B$4="EU08L",Leistungsdaten!B158,IF('Planungstool Heizlast'!$B$4="EU15L",N158,IF('Planungstool Heizlast'!$B$4="EU20L",R158,""))))))*0.9)*'Planungstool Heizlast'!$B$5</f>
        <v>40</v>
      </c>
      <c r="AB158" s="1">
        <f>IF('Planungstool Heizlast'!$B$4="EU13L",Leistungsdaten!K158,IF('Planungstool Heizlast'!$B$4="EU10L",Leistungsdaten!G158, IF('Planungstool Heizlast'!$B$4="EU35L",Leistungsdaten!W158,IF('Planungstool Heizlast'!$B$4="EU08L",Leistungsdaten!C158,IF('Planungstool Heizlast'!$B$4="EU15L",O158,IF('Planungstool Heizlast'!$B$4="EU20L",S158,""))))))*$B$274</f>
        <v>1.0854666666666668</v>
      </c>
      <c r="AC158" s="1">
        <f t="shared" si="3"/>
        <v>38.914533333333331</v>
      </c>
    </row>
    <row r="159" spans="1:29" x14ac:dyDescent="0.25">
      <c r="A159">
        <v>12.288286332706599</v>
      </c>
      <c r="B159">
        <v>11.022637771626499</v>
      </c>
      <c r="C159">
        <f>IF(A159&lt;'Planungstool Heizlast'!$B$8,'Planungstool Heizlast'!$B$21,IF(A159&gt;15,'Planungstool Heizlast'!$B$20,'Planungstool Heizlast'!$B$19/(15-'Planungstool Heizlast'!$B$8)*(15-Leistungsdaten!A159)+'Planungstool Heizlast'!$B$20))</f>
        <v>3.8905758268916655</v>
      </c>
      <c r="E159">
        <v>15.105813970796699</v>
      </c>
      <c r="F159">
        <v>13</v>
      </c>
      <c r="G159">
        <f>IF(E159&lt;'Planungstool Heizlast'!$B$8,'Planungstool Heizlast'!$B$21,IF(E159&gt;15,'Planungstool Heizlast'!$B$20,'Planungstool Heizlast'!$B$19/(15-'Planungstool Heizlast'!$B$8)*(15-Leistungsdaten!E159)+'Planungstool Heizlast'!$B$20))</f>
        <v>1.0854666666666668</v>
      </c>
      <c r="I159">
        <v>15.2487703716856</v>
      </c>
      <c r="J159">
        <v>15</v>
      </c>
      <c r="K159">
        <f>IF(I159&lt;'Planungstool Heizlast'!$B$8,'Planungstool Heizlast'!$B$21,IF(I159&gt;15,'Planungstool Heizlast'!$B$20,'Planungstool Heizlast'!$B$19/(15-'Planungstool Heizlast'!$B$8)*(15-Leistungsdaten!I159)+'Planungstool Heizlast'!$B$20))</f>
        <v>1.0854666666666668</v>
      </c>
      <c r="M159">
        <v>19.503656185965401</v>
      </c>
      <c r="N159">
        <v>19</v>
      </c>
      <c r="O159">
        <f>IF(M159&lt;'Planungstool Heizlast'!$B$8,'Planungstool Heizlast'!$B$21,IF(M159&gt;15,'Planungstool Heizlast'!$B$20,'Planungstool Heizlast'!$B$19/(15-'Planungstool Heizlast'!$B$8)*(15-Leistungsdaten!M159)+'Planungstool Heizlast'!$B$20))</f>
        <v>1.0854666666666668</v>
      </c>
      <c r="Q159">
        <v>18.1460803951001</v>
      </c>
      <c r="R159">
        <v>26</v>
      </c>
      <c r="S159">
        <f>IF(Q159&lt;'Planungstool Heizlast'!$B$8,'Planungstool Heizlast'!$B$21,IF(Q159&gt;15,'Planungstool Heizlast'!$B$20,'Planungstool Heizlast'!$B$19/(15-'Planungstool Heizlast'!$B$8)*(15-Leistungsdaten!Q159)+'Planungstool Heizlast'!$B$20))</f>
        <v>1.0854666666666668</v>
      </c>
      <c r="U159">
        <v>17.3837211381115</v>
      </c>
      <c r="V159">
        <v>40</v>
      </c>
      <c r="W159">
        <f>IF(U159&lt;'Planungstool Heizlast'!$B$8,'Planungstool Heizlast'!$B$21,IF(U159&gt;15,'Planungstool Heizlast'!$B$20,'Planungstool Heizlast'!$B$19/(15-'Planungstool Heizlast'!$B$8)*(15-Leistungsdaten!U159)+'Planungstool Heizlast'!$B$20))</f>
        <v>1.0854666666666668</v>
      </c>
      <c r="Z159" s="1">
        <f>IF('Planungstool Heizlast'!$B$4="EU13L",Leistungsdaten!I159,IF('Planungstool Heizlast'!$B$4="EU10L",E159,IF('Planungstool Heizlast'!$B$4="EU08L",A159,IF('Planungstool Heizlast'!$B$4="EU15L",M159,IF('Planungstool Heizlast'!$B$4="EU20L",Q159,IF('Planungstool Heizlast'!$B$4="EU35L",U159,""))))))</f>
        <v>17.3837211381115</v>
      </c>
      <c r="AA159" s="1">
        <f>IF(OR('Planungstool Heizlast'!$B$9="Fußbodenheizung 35°C",'Planungstool Heizlast'!$B$9="Niedertemperaturheizkörper 45°C"),IF('Planungstool Heizlast'!$B$4="EU13L",Leistungsdaten!J159, IF('Planungstool Heizlast'!$B$4="EU35L",Leistungsdaten!V159,IF('Planungstool Heizlast'!$B$4="EU10L",Leistungsdaten!F159,IF('Planungstool Heizlast'!$B$4="EU08L",Leistungsdaten!B159,IF('Planungstool Heizlast'!$B$4="EU15L",N159,IF('Planungstool Heizlast'!$B$4="EU20L",R159,"")))))),IF('Planungstool Heizlast'!$B$4="EU13L",Leistungsdaten!J159, IF('Planungstool Heizlast'!$B$4="EU35L",Leistungsdaten!V159,IF('Planungstool Heizlast'!$B$4="EU10L",Leistungsdaten!F159,IF('Planungstool Heizlast'!$B$4="EU08L",Leistungsdaten!B159,IF('Planungstool Heizlast'!$B$4="EU15L",N159,IF('Planungstool Heizlast'!$B$4="EU20L",R159,""))))))*0.9)*'Planungstool Heizlast'!$B$5</f>
        <v>40</v>
      </c>
      <c r="AB159" s="1">
        <f>IF('Planungstool Heizlast'!$B$4="EU13L",Leistungsdaten!K159,IF('Planungstool Heizlast'!$B$4="EU10L",Leistungsdaten!G159, IF('Planungstool Heizlast'!$B$4="EU35L",Leistungsdaten!W159,IF('Planungstool Heizlast'!$B$4="EU08L",Leistungsdaten!C159,IF('Planungstool Heizlast'!$B$4="EU15L",O159,IF('Planungstool Heizlast'!$B$4="EU20L",S159,""))))))*$B$274</f>
        <v>1.0854666666666668</v>
      </c>
      <c r="AC159" s="1">
        <f t="shared" si="3"/>
        <v>38.914533333333331</v>
      </c>
    </row>
    <row r="160" spans="1:29" x14ac:dyDescent="0.25">
      <c r="A160">
        <v>12.494615799916</v>
      </c>
      <c r="B160">
        <v>11.024099912743701</v>
      </c>
      <c r="C160">
        <f>IF(A160&lt;'Planungstool Heizlast'!$B$8,'Planungstool Heizlast'!$B$21,IF(A160&gt;15,'Planungstool Heizlast'!$B$20,'Planungstool Heizlast'!$B$19/(15-'Planungstool Heizlast'!$B$8)*(15-Leistungsdaten!A160)+'Planungstool Heizlast'!$B$20))</f>
        <v>3.6771400628306621</v>
      </c>
      <c r="E160">
        <v>15.349671570708001</v>
      </c>
      <c r="F160">
        <v>13</v>
      </c>
      <c r="G160">
        <f>IF(E160&lt;'Planungstool Heizlast'!$B$8,'Planungstool Heizlast'!$B$21,IF(E160&gt;15,'Planungstool Heizlast'!$B$20,'Planungstool Heizlast'!$B$19/(15-'Planungstool Heizlast'!$B$8)*(15-Leistungsdaten!E160)+'Planungstool Heizlast'!$B$20))</f>
        <v>1.0854666666666668</v>
      </c>
      <c r="I160">
        <v>15.453102542659501</v>
      </c>
      <c r="J160">
        <v>15</v>
      </c>
      <c r="K160">
        <f>IF(I160&lt;'Planungstool Heizlast'!$B$8,'Planungstool Heizlast'!$B$21,IF(I160&gt;15,'Planungstool Heizlast'!$B$20,'Planungstool Heizlast'!$B$19/(15-'Planungstool Heizlast'!$B$8)*(15-Leistungsdaten!I160)+'Planungstool Heizlast'!$B$20))</f>
        <v>1.0854666666666668</v>
      </c>
      <c r="M160">
        <v>19.7889661872502</v>
      </c>
      <c r="N160">
        <v>19</v>
      </c>
      <c r="O160">
        <f>IF(M160&lt;'Planungstool Heizlast'!$B$8,'Planungstool Heizlast'!$B$21,IF(M160&gt;15,'Planungstool Heizlast'!$B$20,'Planungstool Heizlast'!$B$19/(15-'Planungstool Heizlast'!$B$8)*(15-Leistungsdaten!M160)+'Planungstool Heizlast'!$B$20))</f>
        <v>1.0854666666666668</v>
      </c>
      <c r="Q160">
        <v>18.4208934017921</v>
      </c>
      <c r="R160">
        <v>26</v>
      </c>
      <c r="S160">
        <f>IF(Q160&lt;'Planungstool Heizlast'!$B$8,'Planungstool Heizlast'!$B$21,IF(Q160&gt;15,'Planungstool Heizlast'!$B$20,'Planungstool Heizlast'!$B$19/(15-'Planungstool Heizlast'!$B$8)*(15-Leistungsdaten!Q160)+'Planungstool Heizlast'!$B$20))</f>
        <v>1.0854666666666668</v>
      </c>
      <c r="U160">
        <v>17.655499132180399</v>
      </c>
      <c r="V160">
        <v>40</v>
      </c>
      <c r="W160">
        <f>IF(U160&lt;'Planungstool Heizlast'!$B$8,'Planungstool Heizlast'!$B$21,IF(U160&gt;15,'Planungstool Heizlast'!$B$20,'Planungstool Heizlast'!$B$19/(15-'Planungstool Heizlast'!$B$8)*(15-Leistungsdaten!U160)+'Planungstool Heizlast'!$B$20))</f>
        <v>1.0854666666666668</v>
      </c>
      <c r="Z160" s="1">
        <f>IF('Planungstool Heizlast'!$B$4="EU13L",Leistungsdaten!I160,IF('Planungstool Heizlast'!$B$4="EU10L",E160,IF('Planungstool Heizlast'!$B$4="EU08L",A160,IF('Planungstool Heizlast'!$B$4="EU15L",M160,IF('Planungstool Heizlast'!$B$4="EU20L",Q160,IF('Planungstool Heizlast'!$B$4="EU35L",U160,""))))))</f>
        <v>17.655499132180399</v>
      </c>
      <c r="AA160" s="1">
        <f>IF(OR('Planungstool Heizlast'!$B$9="Fußbodenheizung 35°C",'Planungstool Heizlast'!$B$9="Niedertemperaturheizkörper 45°C"),IF('Planungstool Heizlast'!$B$4="EU13L",Leistungsdaten!J160, IF('Planungstool Heizlast'!$B$4="EU35L",Leistungsdaten!V160,IF('Planungstool Heizlast'!$B$4="EU10L",Leistungsdaten!F160,IF('Planungstool Heizlast'!$B$4="EU08L",Leistungsdaten!B160,IF('Planungstool Heizlast'!$B$4="EU15L",N160,IF('Planungstool Heizlast'!$B$4="EU20L",R160,"")))))),IF('Planungstool Heizlast'!$B$4="EU13L",Leistungsdaten!J160, IF('Planungstool Heizlast'!$B$4="EU35L",Leistungsdaten!V160,IF('Planungstool Heizlast'!$B$4="EU10L",Leistungsdaten!F160,IF('Planungstool Heizlast'!$B$4="EU08L",Leistungsdaten!B160,IF('Planungstool Heizlast'!$B$4="EU15L",N160,IF('Planungstool Heizlast'!$B$4="EU20L",R160,""))))))*0.9)*'Planungstool Heizlast'!$B$5</f>
        <v>40</v>
      </c>
      <c r="AB160" s="1">
        <f>IF('Planungstool Heizlast'!$B$4="EU13L",Leistungsdaten!K160,IF('Planungstool Heizlast'!$B$4="EU10L",Leistungsdaten!G160, IF('Planungstool Heizlast'!$B$4="EU35L",Leistungsdaten!W160,IF('Planungstool Heizlast'!$B$4="EU08L",Leistungsdaten!C160,IF('Planungstool Heizlast'!$B$4="EU15L",O160,IF('Planungstool Heizlast'!$B$4="EU20L",S160,""))))))*$B$274</f>
        <v>1.0854666666666668</v>
      </c>
      <c r="AC160" s="1">
        <f t="shared" si="3"/>
        <v>38.914533333333331</v>
      </c>
    </row>
    <row r="161" spans="1:29" x14ac:dyDescent="0.25">
      <c r="A161">
        <v>12.700700887886599</v>
      </c>
      <c r="B161">
        <v>11.0251843349429</v>
      </c>
      <c r="C161">
        <f>IF(A161&lt;'Planungstool Heizlast'!$B$8,'Planungstool Heizlast'!$B$21,IF(A161&gt;15,'Planungstool Heizlast'!$B$20,'Planungstool Heizlast'!$B$19/(15-'Planungstool Heizlast'!$B$8)*(15-Leistungsdaten!A161)+'Planungstool Heizlast'!$B$20))</f>
        <v>3.463957094796613</v>
      </c>
      <c r="E161">
        <v>15.5936179557622</v>
      </c>
      <c r="F161">
        <v>13</v>
      </c>
      <c r="G161">
        <f>IF(E161&lt;'Planungstool Heizlast'!$B$8,'Planungstool Heizlast'!$B$21,IF(E161&gt;15,'Planungstool Heizlast'!$B$20,'Planungstool Heizlast'!$B$19/(15-'Planungstool Heizlast'!$B$8)*(15-Leistungsdaten!E161)+'Planungstool Heizlast'!$B$20))</f>
        <v>1.0854666666666668</v>
      </c>
      <c r="I161">
        <v>15.6571687025509</v>
      </c>
      <c r="J161">
        <v>15</v>
      </c>
      <c r="K161">
        <f>IF(I161&lt;'Planungstool Heizlast'!$B$8,'Planungstool Heizlast'!$B$21,IF(I161&gt;15,'Planungstool Heizlast'!$B$20,'Planungstool Heizlast'!$B$19/(15-'Planungstool Heizlast'!$B$8)*(15-Leistungsdaten!I161)+'Planungstool Heizlast'!$B$20))</f>
        <v>1.0854666666666668</v>
      </c>
      <c r="M161">
        <v>20.074664157883401</v>
      </c>
      <c r="N161">
        <v>19</v>
      </c>
      <c r="O161">
        <f>IF(M161&lt;'Planungstool Heizlast'!$B$8,'Planungstool Heizlast'!$B$21,IF(M161&gt;15,'Planungstool Heizlast'!$B$20,'Planungstool Heizlast'!$B$19/(15-'Planungstool Heizlast'!$B$8)*(15-Leistungsdaten!M161)+'Planungstool Heizlast'!$B$20))</f>
        <v>1.0854666666666668</v>
      </c>
      <c r="Q161">
        <v>18.696019973944399</v>
      </c>
      <c r="R161">
        <v>26</v>
      </c>
      <c r="S161">
        <f>IF(Q161&lt;'Planungstool Heizlast'!$B$8,'Planungstool Heizlast'!$B$21,IF(Q161&gt;15,'Planungstool Heizlast'!$B$20,'Planungstool Heizlast'!$B$19/(15-'Planungstool Heizlast'!$B$8)*(15-Leistungsdaten!Q161)+'Planungstool Heizlast'!$B$20))</f>
        <v>1.0854666666666668</v>
      </c>
      <c r="U161">
        <v>17.927586580625899</v>
      </c>
      <c r="V161">
        <v>40</v>
      </c>
      <c r="W161">
        <f>IF(U161&lt;'Planungstool Heizlast'!$B$8,'Planungstool Heizlast'!$B$21,IF(U161&gt;15,'Planungstool Heizlast'!$B$20,'Planungstool Heizlast'!$B$19/(15-'Planungstool Heizlast'!$B$8)*(15-Leistungsdaten!U161)+'Planungstool Heizlast'!$B$20))</f>
        <v>1.0854666666666668</v>
      </c>
      <c r="Z161" s="1">
        <f>IF('Planungstool Heizlast'!$B$4="EU13L",Leistungsdaten!I161,IF('Planungstool Heizlast'!$B$4="EU10L",E161,IF('Planungstool Heizlast'!$B$4="EU08L",A161,IF('Planungstool Heizlast'!$B$4="EU15L",M161,IF('Planungstool Heizlast'!$B$4="EU20L",Q161,IF('Planungstool Heizlast'!$B$4="EU35L",U161,""))))))</f>
        <v>17.927586580625899</v>
      </c>
      <c r="AA161" s="1">
        <f>IF(OR('Planungstool Heizlast'!$B$9="Fußbodenheizung 35°C",'Planungstool Heizlast'!$B$9="Niedertemperaturheizkörper 45°C"),IF('Planungstool Heizlast'!$B$4="EU13L",Leistungsdaten!J161, IF('Planungstool Heizlast'!$B$4="EU35L",Leistungsdaten!V161,IF('Planungstool Heizlast'!$B$4="EU10L",Leistungsdaten!F161,IF('Planungstool Heizlast'!$B$4="EU08L",Leistungsdaten!B161,IF('Planungstool Heizlast'!$B$4="EU15L",N161,IF('Planungstool Heizlast'!$B$4="EU20L",R161,"")))))),IF('Planungstool Heizlast'!$B$4="EU13L",Leistungsdaten!J161, IF('Planungstool Heizlast'!$B$4="EU35L",Leistungsdaten!V161,IF('Planungstool Heizlast'!$B$4="EU10L",Leistungsdaten!F161,IF('Planungstool Heizlast'!$B$4="EU08L",Leistungsdaten!B161,IF('Planungstool Heizlast'!$B$4="EU15L",N161,IF('Planungstool Heizlast'!$B$4="EU20L",R161,""))))))*0.9)*'Planungstool Heizlast'!$B$5</f>
        <v>40</v>
      </c>
      <c r="AB161" s="1">
        <f>IF('Planungstool Heizlast'!$B$4="EU13L",Leistungsdaten!K161,IF('Planungstool Heizlast'!$B$4="EU10L",Leistungsdaten!G161, IF('Planungstool Heizlast'!$B$4="EU35L",Leistungsdaten!W161,IF('Planungstool Heizlast'!$B$4="EU08L",Leistungsdaten!C161,IF('Planungstool Heizlast'!$B$4="EU15L",O161,IF('Planungstool Heizlast'!$B$4="EU20L",S161,""))))))*$B$274</f>
        <v>1.0854666666666668</v>
      </c>
      <c r="AC161" s="1">
        <f t="shared" si="3"/>
        <v>38.914533333333331</v>
      </c>
    </row>
    <row r="162" spans="1:29" x14ac:dyDescent="0.25">
      <c r="A162">
        <v>12.9065409483708</v>
      </c>
      <c r="B162">
        <v>11.0258904652986</v>
      </c>
      <c r="C162">
        <f>IF(A162&lt;'Planungstool Heizlast'!$B$8,'Planungstool Heizlast'!$B$21,IF(A162&gt;15,'Planungstool Heizlast'!$B$20,'Planungstool Heizlast'!$B$19/(15-'Planungstool Heizlast'!$B$8)*(15-Leistungsdaten!A162)+'Planungstool Heizlast'!$B$20))</f>
        <v>3.2510275933637365</v>
      </c>
      <c r="E162">
        <v>15.8376527512539</v>
      </c>
      <c r="F162">
        <v>13</v>
      </c>
      <c r="G162">
        <f>IF(E162&lt;'Planungstool Heizlast'!$B$8,'Planungstool Heizlast'!$B$21,IF(E162&gt;15,'Planungstool Heizlast'!$B$20,'Planungstool Heizlast'!$B$19/(15-'Planungstool Heizlast'!$B$8)*(15-Leistungsdaten!E162)+'Planungstool Heizlast'!$B$20))</f>
        <v>1.0854666666666668</v>
      </c>
      <c r="I162">
        <v>15.860967962164001</v>
      </c>
      <c r="J162">
        <v>15</v>
      </c>
      <c r="K162">
        <f>IF(I162&lt;'Planungstool Heizlast'!$B$8,'Planungstool Heizlast'!$B$21,IF(I162&gt;15,'Planungstool Heizlast'!$B$20,'Planungstool Heizlast'!$B$19/(15-'Planungstool Heizlast'!$B$8)*(15-Leistungsdaten!I162)+'Planungstool Heizlast'!$B$20))</f>
        <v>1.0854666666666668</v>
      </c>
      <c r="M162">
        <v>20.360750976983802</v>
      </c>
      <c r="N162">
        <v>19</v>
      </c>
      <c r="O162">
        <f>IF(M162&lt;'Planungstool Heizlast'!$B$8,'Planungstool Heizlast'!$B$21,IF(M162&gt;15,'Planungstool Heizlast'!$B$20,'Planungstool Heizlast'!$B$19/(15-'Planungstool Heizlast'!$B$8)*(15-Leistungsdaten!M162)+'Planungstool Heizlast'!$B$20))</f>
        <v>1.0854666666666668</v>
      </c>
      <c r="Q162">
        <v>18.971460562654599</v>
      </c>
      <c r="R162">
        <v>26</v>
      </c>
      <c r="S162">
        <f>IF(Q162&lt;'Planungstool Heizlast'!$B$8,'Planungstool Heizlast'!$B$21,IF(Q162&gt;15,'Planungstool Heizlast'!$B$20,'Planungstool Heizlast'!$B$19/(15-'Planungstool Heizlast'!$B$8)*(15-Leistungsdaten!Q162)+'Planungstool Heizlast'!$B$20))</f>
        <v>1.0854666666666668</v>
      </c>
      <c r="U162">
        <v>18.1999840769431</v>
      </c>
      <c r="V162">
        <v>40</v>
      </c>
      <c r="W162">
        <f>IF(U162&lt;'Planungstool Heizlast'!$B$8,'Planungstool Heizlast'!$B$21,IF(U162&gt;15,'Planungstool Heizlast'!$B$20,'Planungstool Heizlast'!$B$19/(15-'Planungstool Heizlast'!$B$8)*(15-Leistungsdaten!U162)+'Planungstool Heizlast'!$B$20))</f>
        <v>1.0854666666666668</v>
      </c>
      <c r="Z162" s="1">
        <f>IF('Planungstool Heizlast'!$B$4="EU13L",Leistungsdaten!I162,IF('Planungstool Heizlast'!$B$4="EU10L",E162,IF('Planungstool Heizlast'!$B$4="EU08L",A162,IF('Planungstool Heizlast'!$B$4="EU15L",M162,IF('Planungstool Heizlast'!$B$4="EU20L",Q162,IF('Planungstool Heizlast'!$B$4="EU35L",U162,""))))))</f>
        <v>18.1999840769431</v>
      </c>
      <c r="AA162" s="1">
        <f>IF(OR('Planungstool Heizlast'!$B$9="Fußbodenheizung 35°C",'Planungstool Heizlast'!$B$9="Niedertemperaturheizkörper 45°C"),IF('Planungstool Heizlast'!$B$4="EU13L",Leistungsdaten!J162, IF('Planungstool Heizlast'!$B$4="EU35L",Leistungsdaten!V162,IF('Planungstool Heizlast'!$B$4="EU10L",Leistungsdaten!F162,IF('Planungstool Heizlast'!$B$4="EU08L",Leistungsdaten!B162,IF('Planungstool Heizlast'!$B$4="EU15L",N162,IF('Planungstool Heizlast'!$B$4="EU20L",R162,"")))))),IF('Planungstool Heizlast'!$B$4="EU13L",Leistungsdaten!J162, IF('Planungstool Heizlast'!$B$4="EU35L",Leistungsdaten!V162,IF('Planungstool Heizlast'!$B$4="EU10L",Leistungsdaten!F162,IF('Planungstool Heizlast'!$B$4="EU08L",Leistungsdaten!B162,IF('Planungstool Heizlast'!$B$4="EU15L",N162,IF('Planungstool Heizlast'!$B$4="EU20L",R162,""))))))*0.9)*'Planungstool Heizlast'!$B$5</f>
        <v>40</v>
      </c>
      <c r="AB162" s="1">
        <f>IF('Planungstool Heizlast'!$B$4="EU13L",Leistungsdaten!K162,IF('Planungstool Heizlast'!$B$4="EU10L",Leistungsdaten!G162, IF('Planungstool Heizlast'!$B$4="EU35L",Leistungsdaten!W162,IF('Planungstool Heizlast'!$B$4="EU08L",Leistungsdaten!C162,IF('Planungstool Heizlast'!$B$4="EU15L",O162,IF('Planungstool Heizlast'!$B$4="EU20L",S162,""))))))*$B$274</f>
        <v>1.0854666666666668</v>
      </c>
      <c r="AC162" s="1">
        <f t="shared" si="3"/>
        <v>38.914533333333331</v>
      </c>
    </row>
    <row r="163" spans="1:29" x14ac:dyDescent="0.25">
      <c r="A163">
        <v>13.1121353525385</v>
      </c>
      <c r="B163">
        <v>11.0262177603453</v>
      </c>
      <c r="C163">
        <f>IF(A163&lt;'Planungstool Heizlast'!$B$8,'Planungstool Heizlast'!$B$21,IF(A163&gt;15,'Planungstool Heizlast'!$B$20,'Planungstool Heizlast'!$B$19/(15-'Planungstool Heizlast'!$B$8)*(15-Leistungsdaten!A163)+'Planungstool Heizlast'!$B$20))</f>
        <v>3.0383522090199899</v>
      </c>
      <c r="E163">
        <v>16.081775575156598</v>
      </c>
      <c r="F163">
        <v>13</v>
      </c>
      <c r="G163">
        <f>IF(E163&lt;'Planungstool Heizlast'!$B$8,'Planungstool Heizlast'!$B$21,IF(E163&gt;15,'Planungstool Heizlast'!$B$20,'Planungstool Heizlast'!$B$19/(15-'Planungstool Heizlast'!$B$8)*(15-Leistungsdaten!E163)+'Planungstool Heizlast'!$B$20))</f>
        <v>1.0854666666666668</v>
      </c>
      <c r="I163">
        <v>16.0644994517749</v>
      </c>
      <c r="J163">
        <v>15</v>
      </c>
      <c r="K163">
        <f>IF(I163&lt;'Planungstool Heizlast'!$B$8,'Planungstool Heizlast'!$B$21,IF(I163&gt;15,'Planungstool Heizlast'!$B$20,'Planungstool Heizlast'!$B$19/(15-'Planungstool Heizlast'!$B$8)*(15-Leistungsdaten!I163)+'Planungstool Heizlast'!$B$20))</f>
        <v>1.0854666666666668</v>
      </c>
      <c r="M163">
        <v>20.647227523670399</v>
      </c>
      <c r="N163">
        <v>19</v>
      </c>
      <c r="O163">
        <f>IF(M163&lt;'Planungstool Heizlast'!$B$8,'Planungstool Heizlast'!$B$21,IF(M163&gt;15,'Planungstool Heizlast'!$B$20,'Planungstool Heizlast'!$B$19/(15-'Planungstool Heizlast'!$B$8)*(15-Leistungsdaten!M163)+'Planungstool Heizlast'!$B$20))</f>
        <v>1.0854666666666668</v>
      </c>
      <c r="Q163">
        <v>19.2472156190207</v>
      </c>
      <c r="R163">
        <v>26</v>
      </c>
      <c r="S163">
        <f>IF(Q163&lt;'Planungstool Heizlast'!$B$8,'Planungstool Heizlast'!$B$21,IF(Q163&gt;15,'Planungstool Heizlast'!$B$20,'Planungstool Heizlast'!$B$19/(15-'Planungstool Heizlast'!$B$8)*(15-Leistungsdaten!Q163)+'Planungstool Heizlast'!$B$20))</f>
        <v>1.0854666666666668</v>
      </c>
      <c r="U163">
        <v>18.472692214626999</v>
      </c>
      <c r="V163">
        <v>40</v>
      </c>
      <c r="W163">
        <f>IF(U163&lt;'Planungstool Heizlast'!$B$8,'Planungstool Heizlast'!$B$21,IF(U163&gt;15,'Planungstool Heizlast'!$B$20,'Planungstool Heizlast'!$B$19/(15-'Planungstool Heizlast'!$B$8)*(15-Leistungsdaten!U163)+'Planungstool Heizlast'!$B$20))</f>
        <v>1.0854666666666668</v>
      </c>
      <c r="Z163" s="1">
        <f>IF('Planungstool Heizlast'!$B$4="EU13L",Leistungsdaten!I163,IF('Planungstool Heizlast'!$B$4="EU10L",E163,IF('Planungstool Heizlast'!$B$4="EU08L",A163,IF('Planungstool Heizlast'!$B$4="EU15L",M163,IF('Planungstool Heizlast'!$B$4="EU20L",Q163,IF('Planungstool Heizlast'!$B$4="EU35L",U163,""))))))</f>
        <v>18.472692214626999</v>
      </c>
      <c r="AA163" s="1">
        <f>IF(OR('Planungstool Heizlast'!$B$9="Fußbodenheizung 35°C",'Planungstool Heizlast'!$B$9="Niedertemperaturheizkörper 45°C"),IF('Planungstool Heizlast'!$B$4="EU13L",Leistungsdaten!J163, IF('Planungstool Heizlast'!$B$4="EU35L",Leistungsdaten!V163,IF('Planungstool Heizlast'!$B$4="EU10L",Leistungsdaten!F163,IF('Planungstool Heizlast'!$B$4="EU08L",Leistungsdaten!B163,IF('Planungstool Heizlast'!$B$4="EU15L",N163,IF('Planungstool Heizlast'!$B$4="EU20L",R163,"")))))),IF('Planungstool Heizlast'!$B$4="EU13L",Leistungsdaten!J163, IF('Planungstool Heizlast'!$B$4="EU35L",Leistungsdaten!V163,IF('Planungstool Heizlast'!$B$4="EU10L",Leistungsdaten!F163,IF('Planungstool Heizlast'!$B$4="EU08L",Leistungsdaten!B163,IF('Planungstool Heizlast'!$B$4="EU15L",N163,IF('Planungstool Heizlast'!$B$4="EU20L",R163,""))))))*0.9)*'Planungstool Heizlast'!$B$5</f>
        <v>40</v>
      </c>
      <c r="AB163" s="1">
        <f>IF('Planungstool Heizlast'!$B$4="EU13L",Leistungsdaten!K163,IF('Planungstool Heizlast'!$B$4="EU10L",Leistungsdaten!G163, IF('Planungstool Heizlast'!$B$4="EU35L",Leistungsdaten!W163,IF('Planungstool Heizlast'!$B$4="EU08L",Leistungsdaten!C163,IF('Planungstool Heizlast'!$B$4="EU15L",O163,IF('Planungstool Heizlast'!$B$4="EU20L",S163,""))))))*$B$274</f>
        <v>1.0854666666666668</v>
      </c>
      <c r="AC163" s="1">
        <f t="shared" si="3"/>
        <v>38.914533333333331</v>
      </c>
    </row>
    <row r="164" spans="1:29" x14ac:dyDescent="0.25">
      <c r="A164">
        <v>13.317483491003999</v>
      </c>
      <c r="B164">
        <v>11.0261657061177</v>
      </c>
      <c r="C164">
        <f>IF(A164&lt;'Planungstool Heizlast'!$B$8,'Planungstool Heizlast'!$B$21,IF(A164&gt;15,'Planungstool Heizlast'!$B$20,'Planungstool Heizlast'!$B$19/(15-'Planungstool Heizlast'!$B$8)*(15-Leistungsdaten!A164)+'Planungstool Heizlast'!$B$20))</f>
        <v>2.8259315721392309</v>
      </c>
      <c r="E164">
        <v>16.3259860381227</v>
      </c>
      <c r="F164">
        <v>13</v>
      </c>
      <c r="G164">
        <f>IF(E164&lt;'Planungstool Heizlast'!$B$8,'Planungstool Heizlast'!$B$21,IF(E164&gt;15,'Planungstool Heizlast'!$B$20,'Planungstool Heizlast'!$B$19/(15-'Planungstool Heizlast'!$B$8)*(15-Leistungsdaten!E164)+'Planungstool Heizlast'!$B$20))</f>
        <v>1.0854666666666668</v>
      </c>
      <c r="I164">
        <v>16.267762321137099</v>
      </c>
      <c r="J164">
        <v>15</v>
      </c>
      <c r="K164">
        <f>IF(I164&lt;'Planungstool Heizlast'!$B$8,'Planungstool Heizlast'!$B$21,IF(I164&gt;15,'Planungstool Heizlast'!$B$20,'Planungstool Heizlast'!$B$19/(15-'Planungstool Heizlast'!$B$8)*(15-Leistungsdaten!I164)+'Planungstool Heizlast'!$B$20))</f>
        <v>1.0854666666666668</v>
      </c>
      <c r="M164">
        <v>20.934094677061999</v>
      </c>
      <c r="N164">
        <v>19</v>
      </c>
      <c r="O164">
        <f>IF(M164&lt;'Planungstool Heizlast'!$B$8,'Planungstool Heizlast'!$B$21,IF(M164&gt;15,'Planungstool Heizlast'!$B$20,'Planungstool Heizlast'!$B$19/(15-'Planungstool Heizlast'!$B$8)*(15-Leistungsdaten!M164)+'Planungstool Heizlast'!$B$20))</f>
        <v>1.0854666666666668</v>
      </c>
      <c r="Q164">
        <v>19.5232855941404</v>
      </c>
      <c r="R164">
        <v>26</v>
      </c>
      <c r="S164">
        <f>IF(Q164&lt;'Planungstool Heizlast'!$B$8,'Planungstool Heizlast'!$B$21,IF(Q164&gt;15,'Planungstool Heizlast'!$B$20,'Planungstool Heizlast'!$B$19/(15-'Planungstool Heizlast'!$B$8)*(15-Leistungsdaten!Q164)+'Planungstool Heizlast'!$B$20))</f>
        <v>1.0854666666666668</v>
      </c>
      <c r="U164">
        <v>18.745711587172899</v>
      </c>
      <c r="V164">
        <v>40</v>
      </c>
      <c r="W164">
        <f>IF(U164&lt;'Planungstool Heizlast'!$B$8,'Planungstool Heizlast'!$B$21,IF(U164&gt;15,'Planungstool Heizlast'!$B$20,'Planungstool Heizlast'!$B$19/(15-'Planungstool Heizlast'!$B$8)*(15-Leistungsdaten!U164)+'Planungstool Heizlast'!$B$20))</f>
        <v>1.0854666666666668</v>
      </c>
      <c r="Z164" s="1">
        <f>IF('Planungstool Heizlast'!$B$4="EU13L",Leistungsdaten!I164,IF('Planungstool Heizlast'!$B$4="EU10L",E164,IF('Planungstool Heizlast'!$B$4="EU08L",A164,IF('Planungstool Heizlast'!$B$4="EU15L",M164,IF('Planungstool Heizlast'!$B$4="EU20L",Q164,IF('Planungstool Heizlast'!$B$4="EU35L",U164,""))))))</f>
        <v>18.745711587172899</v>
      </c>
      <c r="AA164" s="1">
        <f>IF(OR('Planungstool Heizlast'!$B$9="Fußbodenheizung 35°C",'Planungstool Heizlast'!$B$9="Niedertemperaturheizkörper 45°C"),IF('Planungstool Heizlast'!$B$4="EU13L",Leistungsdaten!J164, IF('Planungstool Heizlast'!$B$4="EU35L",Leistungsdaten!V164,IF('Planungstool Heizlast'!$B$4="EU10L",Leistungsdaten!F164,IF('Planungstool Heizlast'!$B$4="EU08L",Leistungsdaten!B164,IF('Planungstool Heizlast'!$B$4="EU15L",N164,IF('Planungstool Heizlast'!$B$4="EU20L",R164,"")))))),IF('Planungstool Heizlast'!$B$4="EU13L",Leistungsdaten!J164, IF('Planungstool Heizlast'!$B$4="EU35L",Leistungsdaten!V164,IF('Planungstool Heizlast'!$B$4="EU10L",Leistungsdaten!F164,IF('Planungstool Heizlast'!$B$4="EU08L",Leistungsdaten!B164,IF('Planungstool Heizlast'!$B$4="EU15L",N164,IF('Planungstool Heizlast'!$B$4="EU20L",R164,""))))))*0.9)*'Planungstool Heizlast'!$B$5</f>
        <v>40</v>
      </c>
      <c r="AB164" s="1">
        <f>IF('Planungstool Heizlast'!$B$4="EU13L",Leistungsdaten!K164,IF('Planungstool Heizlast'!$B$4="EU10L",Leistungsdaten!G164, IF('Planungstool Heizlast'!$B$4="EU35L",Leistungsdaten!W164,IF('Planungstool Heizlast'!$B$4="EU08L",Leistungsdaten!C164,IF('Planungstool Heizlast'!$B$4="EU15L",O164,IF('Planungstool Heizlast'!$B$4="EU20L",S164,""))))))*$B$274</f>
        <v>1.0854666666666668</v>
      </c>
      <c r="AC164" s="1">
        <f t="shared" si="3"/>
        <v>38.914533333333331</v>
      </c>
    </row>
    <row r="165" spans="1:29" x14ac:dyDescent="0.25">
      <c r="A165">
        <v>13.5225847738513</v>
      </c>
      <c r="B165">
        <v>11.025733818189</v>
      </c>
      <c r="C165">
        <f>IF(A165&lt;'Planungstool Heizlast'!$B$8,'Planungstool Heizlast'!$B$21,IF(A165&gt;15,'Planungstool Heizlast'!$B$20,'Planungstool Heizlast'!$B$19/(15-'Planungstool Heizlast'!$B$8)*(15-Leistungsdaten!A165)+'Planungstool Heizlast'!$B$20))</f>
        <v>2.6137662929550509</v>
      </c>
      <c r="E165">
        <v>16.5702837434835</v>
      </c>
      <c r="F165">
        <v>13</v>
      </c>
      <c r="G165">
        <f>IF(E165&lt;'Planungstool Heizlast'!$B$8,'Planungstool Heizlast'!$B$21,IF(E165&gt;15,'Planungstool Heizlast'!$B$20,'Planungstool Heizlast'!$B$19/(15-'Planungstool Heizlast'!$B$8)*(15-Leistungsdaten!E165)+'Planungstool Heizlast'!$B$20))</f>
        <v>1.0854666666666668</v>
      </c>
      <c r="I165">
        <v>16.470755739488101</v>
      </c>
      <c r="J165">
        <v>15</v>
      </c>
      <c r="K165">
        <f>IF(I165&lt;'Planungstool Heizlast'!$B$8,'Planungstool Heizlast'!$B$21,IF(I165&gt;15,'Planungstool Heizlast'!$B$20,'Planungstool Heizlast'!$B$19/(15-'Planungstool Heizlast'!$B$8)*(15-Leistungsdaten!I165)+'Planungstool Heizlast'!$B$20))</f>
        <v>1.0854666666666668</v>
      </c>
      <c r="M165">
        <v>21.221353316277401</v>
      </c>
      <c r="N165">
        <v>19</v>
      </c>
      <c r="O165">
        <f>IF(M165&lt;'Planungstool Heizlast'!$B$8,'Planungstool Heizlast'!$B$21,IF(M165&gt;15,'Planungstool Heizlast'!$B$20,'Planungstool Heizlast'!$B$19/(15-'Planungstool Heizlast'!$B$8)*(15-Leistungsdaten!M165)+'Planungstool Heizlast'!$B$20))</f>
        <v>1.0854666666666668</v>
      </c>
      <c r="Q165">
        <v>19.7996709391115</v>
      </c>
      <c r="R165">
        <v>26</v>
      </c>
      <c r="S165">
        <f>IF(Q165&lt;'Planungstool Heizlast'!$B$8,'Planungstool Heizlast'!$B$21,IF(Q165&gt;15,'Planungstool Heizlast'!$B$20,'Planungstool Heizlast'!$B$19/(15-'Planungstool Heizlast'!$B$8)*(15-Leistungsdaten!Q165)+'Planungstool Heizlast'!$B$20))</f>
        <v>1.0854666666666668</v>
      </c>
      <c r="U165">
        <v>19.019042788075801</v>
      </c>
      <c r="V165">
        <v>40</v>
      </c>
      <c r="W165">
        <f>IF(U165&lt;'Planungstool Heizlast'!$B$8,'Planungstool Heizlast'!$B$21,IF(U165&gt;15,'Planungstool Heizlast'!$B$20,'Planungstool Heizlast'!$B$19/(15-'Planungstool Heizlast'!$B$8)*(15-Leistungsdaten!U165)+'Planungstool Heizlast'!$B$20))</f>
        <v>1.0854666666666668</v>
      </c>
      <c r="Z165" s="1">
        <f>IF('Planungstool Heizlast'!$B$4="EU13L",Leistungsdaten!I165,IF('Planungstool Heizlast'!$B$4="EU10L",E165,IF('Planungstool Heizlast'!$B$4="EU08L",A165,IF('Planungstool Heizlast'!$B$4="EU15L",M165,IF('Planungstool Heizlast'!$B$4="EU20L",Q165,IF('Planungstool Heizlast'!$B$4="EU35L",U165,""))))))</f>
        <v>19.019042788075801</v>
      </c>
      <c r="AA165" s="1">
        <f>IF(OR('Planungstool Heizlast'!$B$9="Fußbodenheizung 35°C",'Planungstool Heizlast'!$B$9="Niedertemperaturheizkörper 45°C"),IF('Planungstool Heizlast'!$B$4="EU13L",Leistungsdaten!J165, IF('Planungstool Heizlast'!$B$4="EU35L",Leistungsdaten!V165,IF('Planungstool Heizlast'!$B$4="EU10L",Leistungsdaten!F165,IF('Planungstool Heizlast'!$B$4="EU08L",Leistungsdaten!B165,IF('Planungstool Heizlast'!$B$4="EU15L",N165,IF('Planungstool Heizlast'!$B$4="EU20L",R165,"")))))),IF('Planungstool Heizlast'!$B$4="EU13L",Leistungsdaten!J165, IF('Planungstool Heizlast'!$B$4="EU35L",Leistungsdaten!V165,IF('Planungstool Heizlast'!$B$4="EU10L",Leistungsdaten!F165,IF('Planungstool Heizlast'!$B$4="EU08L",Leistungsdaten!B165,IF('Planungstool Heizlast'!$B$4="EU15L",N165,IF('Planungstool Heizlast'!$B$4="EU20L",R165,""))))))*0.9)*'Planungstool Heizlast'!$B$5</f>
        <v>40</v>
      </c>
      <c r="AB165" s="1">
        <f>IF('Planungstool Heizlast'!$B$4="EU13L",Leistungsdaten!K165,IF('Planungstool Heizlast'!$B$4="EU10L",Leistungsdaten!G165, IF('Planungstool Heizlast'!$B$4="EU35L",Leistungsdaten!W165,IF('Planungstool Heizlast'!$B$4="EU08L",Leistungsdaten!C165,IF('Planungstool Heizlast'!$B$4="EU15L",O165,IF('Planungstool Heizlast'!$B$4="EU20L",S165,""))))))*$B$274</f>
        <v>1.0854666666666668</v>
      </c>
      <c r="AC165" s="1">
        <f t="shared" si="3"/>
        <v>38.914533333333331</v>
      </c>
    </row>
    <row r="166" spans="1:29" x14ac:dyDescent="0.25">
      <c r="A166">
        <v>13.727438630659799</v>
      </c>
      <c r="B166">
        <v>11.0249216417103</v>
      </c>
      <c r="C166">
        <f>IF(A166&lt;'Planungstool Heizlast'!$B$8,'Planungstool Heizlast'!$B$21,IF(A166&gt;15,'Planungstool Heizlast'!$B$20,'Planungstool Heizlast'!$B$19/(15-'Planungstool Heizlast'!$B$8)*(15-Leistungsdaten!A166)+'Planungstool Heizlast'!$B$20))</f>
        <v>2.4018569615341949</v>
      </c>
      <c r="E166">
        <v>16.814668287248999</v>
      </c>
      <c r="F166">
        <v>13</v>
      </c>
      <c r="G166">
        <f>IF(E166&lt;'Planungstool Heizlast'!$B$8,'Planungstool Heizlast'!$B$21,IF(E166&gt;15,'Planungstool Heizlast'!$B$20,'Planungstool Heizlast'!$B$19/(15-'Planungstool Heizlast'!$B$8)*(15-Leistungsdaten!E166)+'Planungstool Heizlast'!$B$20))</f>
        <v>1.0854666666666668</v>
      </c>
      <c r="I166">
        <v>16.673478895554599</v>
      </c>
      <c r="J166">
        <v>15</v>
      </c>
      <c r="K166">
        <f>IF(I166&lt;'Planungstool Heizlast'!$B$8,'Planungstool Heizlast'!$B$21,IF(I166&gt;15,'Planungstool Heizlast'!$B$20,'Planungstool Heizlast'!$B$19/(15-'Planungstool Heizlast'!$B$8)*(15-Leistungsdaten!I166)+'Planungstool Heizlast'!$B$20))</f>
        <v>1.0854666666666668</v>
      </c>
      <c r="M166">
        <v>21.509004320435601</v>
      </c>
      <c r="N166">
        <v>19</v>
      </c>
      <c r="O166">
        <f>IF(M166&lt;'Planungstool Heizlast'!$B$8,'Planungstool Heizlast'!$B$21,IF(M166&gt;15,'Planungstool Heizlast'!$B$20,'Planungstool Heizlast'!$B$19/(15-'Planungstool Heizlast'!$B$8)*(15-Leistungsdaten!M166)+'Planungstool Heizlast'!$B$20))</f>
        <v>1.0854666666666668</v>
      </c>
      <c r="Q166">
        <v>20.076372105031901</v>
      </c>
      <c r="R166">
        <v>26</v>
      </c>
      <c r="S166">
        <f>IF(Q166&lt;'Planungstool Heizlast'!$B$8,'Planungstool Heizlast'!$B$21,IF(Q166&gt;15,'Planungstool Heizlast'!$B$20,'Planungstool Heizlast'!$B$19/(15-'Planungstool Heizlast'!$B$8)*(15-Leistungsdaten!Q166)+'Planungstool Heizlast'!$B$20))</f>
        <v>1.0854666666666668</v>
      </c>
      <c r="U166">
        <v>19.292686410830701</v>
      </c>
      <c r="V166">
        <v>40</v>
      </c>
      <c r="W166">
        <f>IF(U166&lt;'Planungstool Heizlast'!$B$8,'Planungstool Heizlast'!$B$21,IF(U166&gt;15,'Planungstool Heizlast'!$B$20,'Planungstool Heizlast'!$B$19/(15-'Planungstool Heizlast'!$B$8)*(15-Leistungsdaten!U166)+'Planungstool Heizlast'!$B$20))</f>
        <v>1.0854666666666668</v>
      </c>
      <c r="Z166" s="1">
        <f>IF('Planungstool Heizlast'!$B$4="EU13L",Leistungsdaten!I166,IF('Planungstool Heizlast'!$B$4="EU10L",E166,IF('Planungstool Heizlast'!$B$4="EU08L",A166,IF('Planungstool Heizlast'!$B$4="EU15L",M166,IF('Planungstool Heizlast'!$B$4="EU20L",Q166,IF('Planungstool Heizlast'!$B$4="EU35L",U166,""))))))</f>
        <v>19.292686410830701</v>
      </c>
      <c r="AA166" s="1">
        <f>IF(OR('Planungstool Heizlast'!$B$9="Fußbodenheizung 35°C",'Planungstool Heizlast'!$B$9="Niedertemperaturheizkörper 45°C"),IF('Planungstool Heizlast'!$B$4="EU13L",Leistungsdaten!J166, IF('Planungstool Heizlast'!$B$4="EU35L",Leistungsdaten!V166,IF('Planungstool Heizlast'!$B$4="EU10L",Leistungsdaten!F166,IF('Planungstool Heizlast'!$B$4="EU08L",Leistungsdaten!B166,IF('Planungstool Heizlast'!$B$4="EU15L",N166,IF('Planungstool Heizlast'!$B$4="EU20L",R166,"")))))),IF('Planungstool Heizlast'!$B$4="EU13L",Leistungsdaten!J166, IF('Planungstool Heizlast'!$B$4="EU35L",Leistungsdaten!V166,IF('Planungstool Heizlast'!$B$4="EU10L",Leistungsdaten!F166,IF('Planungstool Heizlast'!$B$4="EU08L",Leistungsdaten!B166,IF('Planungstool Heizlast'!$B$4="EU15L",N166,IF('Planungstool Heizlast'!$B$4="EU20L",R166,""))))))*0.9)*'Planungstool Heizlast'!$B$5</f>
        <v>40</v>
      </c>
      <c r="AB166" s="1">
        <f>IF('Planungstool Heizlast'!$B$4="EU13L",Leistungsdaten!K166,IF('Planungstool Heizlast'!$B$4="EU10L",Leistungsdaten!G166, IF('Planungstool Heizlast'!$B$4="EU35L",Leistungsdaten!W166,IF('Planungstool Heizlast'!$B$4="EU08L",Leistungsdaten!C166,IF('Planungstool Heizlast'!$B$4="EU15L",O166,IF('Planungstool Heizlast'!$B$4="EU20L",S166,""))))))*$B$274</f>
        <v>1.0854666666666668</v>
      </c>
      <c r="AC166" s="1">
        <f t="shared" si="3"/>
        <v>38.914533333333331</v>
      </c>
    </row>
    <row r="167" spans="1:29" x14ac:dyDescent="0.25">
      <c r="A167">
        <v>13.9320445105294</v>
      </c>
      <c r="B167">
        <v>11.0237287514489</v>
      </c>
      <c r="C167">
        <f>IF(A167&lt;'Planungstool Heizlast'!$B$8,'Planungstool Heizlast'!$B$21,IF(A167&gt;15,'Planungstool Heizlast'!$B$20,'Planungstool Heizlast'!$B$19/(15-'Planungstool Heizlast'!$B$8)*(15-Leistungsdaten!A167)+'Planungstool Heizlast'!$B$20))</f>
        <v>2.1902041477505882</v>
      </c>
      <c r="E167">
        <v>17.059139258108299</v>
      </c>
      <c r="F167">
        <v>13</v>
      </c>
      <c r="G167">
        <f>IF(E167&lt;'Planungstool Heizlast'!$B$8,'Planungstool Heizlast'!$B$21,IF(E167&gt;15,'Planungstool Heizlast'!$B$20,'Planungstool Heizlast'!$B$19/(15-'Planungstool Heizlast'!$B$8)*(15-Leistungsdaten!E167)+'Planungstool Heizlast'!$B$20))</f>
        <v>1.0854666666666668</v>
      </c>
      <c r="I167">
        <v>16.875930997559099</v>
      </c>
      <c r="J167">
        <v>15</v>
      </c>
      <c r="K167">
        <f>IF(I167&lt;'Planungstool Heizlast'!$B$8,'Planungstool Heizlast'!$B$21,IF(I167&gt;15,'Planungstool Heizlast'!$B$20,'Planungstool Heizlast'!$B$19/(15-'Planungstool Heizlast'!$B$8)*(15-Leistungsdaten!I167)+'Planungstool Heizlast'!$B$20))</f>
        <v>1.0854666666666668</v>
      </c>
      <c r="M167">
        <v>21.797048568655502</v>
      </c>
      <c r="N167">
        <v>19</v>
      </c>
      <c r="O167">
        <f>IF(M167&lt;'Planungstool Heizlast'!$B$8,'Planungstool Heizlast'!$B$21,IF(M167&gt;15,'Planungstool Heizlast'!$B$20,'Planungstool Heizlast'!$B$19/(15-'Planungstool Heizlast'!$B$8)*(15-Leistungsdaten!M167)+'Planungstool Heizlast'!$B$20))</f>
        <v>1.0854666666666668</v>
      </c>
      <c r="Q167">
        <v>20.353389542999299</v>
      </c>
      <c r="R167">
        <v>26</v>
      </c>
      <c r="S167">
        <f>IF(Q167&lt;'Planungstool Heizlast'!$B$8,'Planungstool Heizlast'!$B$21,IF(Q167&gt;15,'Planungstool Heizlast'!$B$20,'Planungstool Heizlast'!$B$19/(15-'Planungstool Heizlast'!$B$8)*(15-Leistungsdaten!Q167)+'Planungstool Heizlast'!$B$20))</f>
        <v>1.0854666666666668</v>
      </c>
      <c r="U167">
        <v>19.5666430489329</v>
      </c>
      <c r="V167">
        <v>40</v>
      </c>
      <c r="W167">
        <f>IF(U167&lt;'Planungstool Heizlast'!$B$8,'Planungstool Heizlast'!$B$21,IF(U167&gt;15,'Planungstool Heizlast'!$B$20,'Planungstool Heizlast'!$B$19/(15-'Planungstool Heizlast'!$B$8)*(15-Leistungsdaten!U167)+'Planungstool Heizlast'!$B$20))</f>
        <v>1.0854666666666668</v>
      </c>
      <c r="Z167" s="1">
        <f>IF('Planungstool Heizlast'!$B$4="EU13L",Leistungsdaten!I167,IF('Planungstool Heizlast'!$B$4="EU10L",E167,IF('Planungstool Heizlast'!$B$4="EU08L",A167,IF('Planungstool Heizlast'!$B$4="EU15L",M167,IF('Planungstool Heizlast'!$B$4="EU20L",Q167,IF('Planungstool Heizlast'!$B$4="EU35L",U167,""))))))</f>
        <v>19.5666430489329</v>
      </c>
      <c r="AA167" s="1">
        <f>IF(OR('Planungstool Heizlast'!$B$9="Fußbodenheizung 35°C",'Planungstool Heizlast'!$B$9="Niedertemperaturheizkörper 45°C"),IF('Planungstool Heizlast'!$B$4="EU13L",Leistungsdaten!J167, IF('Planungstool Heizlast'!$B$4="EU35L",Leistungsdaten!V167,IF('Planungstool Heizlast'!$B$4="EU10L",Leistungsdaten!F167,IF('Planungstool Heizlast'!$B$4="EU08L",Leistungsdaten!B167,IF('Planungstool Heizlast'!$B$4="EU15L",N167,IF('Planungstool Heizlast'!$B$4="EU20L",R167,"")))))),IF('Planungstool Heizlast'!$B$4="EU13L",Leistungsdaten!J167, IF('Planungstool Heizlast'!$B$4="EU35L",Leistungsdaten!V167,IF('Planungstool Heizlast'!$B$4="EU10L",Leistungsdaten!F167,IF('Planungstool Heizlast'!$B$4="EU08L",Leistungsdaten!B167,IF('Planungstool Heizlast'!$B$4="EU15L",N167,IF('Planungstool Heizlast'!$B$4="EU20L",R167,""))))))*0.9)*'Planungstool Heizlast'!$B$5</f>
        <v>40</v>
      </c>
      <c r="AB167" s="1">
        <f>IF('Planungstool Heizlast'!$B$4="EU13L",Leistungsdaten!K167,IF('Planungstool Heizlast'!$B$4="EU10L",Leistungsdaten!G167, IF('Planungstool Heizlast'!$B$4="EU35L",Leistungsdaten!W167,IF('Planungstool Heizlast'!$B$4="EU08L",Leistungsdaten!C167,IF('Planungstool Heizlast'!$B$4="EU15L",O167,IF('Planungstool Heizlast'!$B$4="EU20L",S167,""))))))*$B$274</f>
        <v>1.0854666666666668</v>
      </c>
      <c r="AC167" s="1">
        <f t="shared" si="3"/>
        <v>38.914533333333331</v>
      </c>
    </row>
    <row r="168" spans="1:29" x14ac:dyDescent="0.25">
      <c r="A168">
        <v>14.1364018821064</v>
      </c>
      <c r="B168">
        <v>11.022154751826299</v>
      </c>
      <c r="C168">
        <f>IF(A168&lt;'Planungstool Heizlast'!$B$8,'Planungstool Heizlast'!$B$21,IF(A168&gt;15,'Planungstool Heizlast'!$B$20,'Planungstool Heizlast'!$B$19/(15-'Planungstool Heizlast'!$B$8)*(15-Leistungsdaten!A168)+'Planungstool Heizlast'!$B$20))</f>
        <v>1.9788084012585512</v>
      </c>
      <c r="E168">
        <v>17.3036962374292</v>
      </c>
      <c r="F168">
        <v>13</v>
      </c>
      <c r="G168">
        <f>IF(E168&lt;'Planungstool Heizlast'!$B$8,'Planungstool Heizlast'!$B$21,IF(E168&gt;15,'Planungstool Heizlast'!$B$20,'Planungstool Heizlast'!$B$19/(15-'Planungstool Heizlast'!$B$8)*(15-Leistungsdaten!E168)+'Planungstool Heizlast'!$B$20))</f>
        <v>1.0854666666666668</v>
      </c>
      <c r="I168">
        <v>17.0781112732259</v>
      </c>
      <c r="J168">
        <v>15</v>
      </c>
      <c r="K168">
        <f>IF(I168&lt;'Planungstool Heizlast'!$B$8,'Planungstool Heizlast'!$B$21,IF(I168&gt;15,'Planungstool Heizlast'!$B$20,'Planungstool Heizlast'!$B$19/(15-'Planungstool Heizlast'!$B$8)*(15-Leistungsdaten!I168)+'Planungstool Heizlast'!$B$20))</f>
        <v>1.0854666666666668</v>
      </c>
      <c r="M168">
        <v>22.085486940055901</v>
      </c>
      <c r="N168">
        <v>19</v>
      </c>
      <c r="O168">
        <f>IF(M168&lt;'Planungstool Heizlast'!$B$8,'Planungstool Heizlast'!$B$21,IF(M168&gt;15,'Planungstool Heizlast'!$B$20,'Planungstool Heizlast'!$B$19/(15-'Planungstool Heizlast'!$B$8)*(15-Leistungsdaten!M168)+'Planungstool Heizlast'!$B$20))</f>
        <v>1.0854666666666668</v>
      </c>
      <c r="Q168">
        <v>20.630723704111499</v>
      </c>
      <c r="R168">
        <v>26</v>
      </c>
      <c r="S168">
        <f>IF(Q168&lt;'Planungstool Heizlast'!$B$8,'Planungstool Heizlast'!$B$21,IF(Q168&gt;15,'Planungstool Heizlast'!$B$20,'Planungstool Heizlast'!$B$19/(15-'Planungstool Heizlast'!$B$8)*(15-Leistungsdaten!Q168)+'Planungstool Heizlast'!$B$20))</f>
        <v>1.0854666666666668</v>
      </c>
      <c r="U168">
        <v>19.8409132958773</v>
      </c>
      <c r="V168">
        <v>40</v>
      </c>
      <c r="W168">
        <f>IF(U168&lt;'Planungstool Heizlast'!$B$8,'Planungstool Heizlast'!$B$21,IF(U168&gt;15,'Planungstool Heizlast'!$B$20,'Planungstool Heizlast'!$B$19/(15-'Planungstool Heizlast'!$B$8)*(15-Leistungsdaten!U168)+'Planungstool Heizlast'!$B$20))</f>
        <v>1.0854666666666668</v>
      </c>
      <c r="Z168" s="1">
        <f>IF('Planungstool Heizlast'!$B$4="EU13L",Leistungsdaten!I168,IF('Planungstool Heizlast'!$B$4="EU10L",E168,IF('Planungstool Heizlast'!$B$4="EU08L",A168,IF('Planungstool Heizlast'!$B$4="EU15L",M168,IF('Planungstool Heizlast'!$B$4="EU20L",Q168,IF('Planungstool Heizlast'!$B$4="EU35L",U168,""))))))</f>
        <v>19.8409132958773</v>
      </c>
      <c r="AA168" s="1">
        <f>IF(OR('Planungstool Heizlast'!$B$9="Fußbodenheizung 35°C",'Planungstool Heizlast'!$B$9="Niedertemperaturheizkörper 45°C"),IF('Planungstool Heizlast'!$B$4="EU13L",Leistungsdaten!J168, IF('Planungstool Heizlast'!$B$4="EU35L",Leistungsdaten!V168,IF('Planungstool Heizlast'!$B$4="EU10L",Leistungsdaten!F168,IF('Planungstool Heizlast'!$B$4="EU08L",Leistungsdaten!B168,IF('Planungstool Heizlast'!$B$4="EU15L",N168,IF('Planungstool Heizlast'!$B$4="EU20L",R168,"")))))),IF('Planungstool Heizlast'!$B$4="EU13L",Leistungsdaten!J168, IF('Planungstool Heizlast'!$B$4="EU35L",Leistungsdaten!V168,IF('Planungstool Heizlast'!$B$4="EU10L",Leistungsdaten!F168,IF('Planungstool Heizlast'!$B$4="EU08L",Leistungsdaten!B168,IF('Planungstool Heizlast'!$B$4="EU15L",N168,IF('Planungstool Heizlast'!$B$4="EU20L",R168,""))))))*0.9)*'Planungstool Heizlast'!$B$5</f>
        <v>40</v>
      </c>
      <c r="AB168" s="1">
        <f>IF('Planungstool Heizlast'!$B$4="EU13L",Leistungsdaten!K168,IF('Planungstool Heizlast'!$B$4="EU10L",Leistungsdaten!G168, IF('Planungstool Heizlast'!$B$4="EU35L",Leistungsdaten!W168,IF('Planungstool Heizlast'!$B$4="EU08L",Leistungsdaten!C168,IF('Planungstool Heizlast'!$B$4="EU15L",O168,IF('Planungstool Heizlast'!$B$4="EU20L",S168,""))))))*$B$274</f>
        <v>1.0854666666666668</v>
      </c>
      <c r="AC168" s="1">
        <f t="shared" si="3"/>
        <v>38.914533333333331</v>
      </c>
    </row>
    <row r="169" spans="1:29" x14ac:dyDescent="0.25">
      <c r="A169">
        <v>14.340510233607899</v>
      </c>
      <c r="B169">
        <v>11.020199276956999</v>
      </c>
      <c r="C169">
        <f>IF(A169&lt;'Planungstool Heizlast'!$B$8,'Planungstool Heizlast'!$B$21,IF(A169&gt;15,'Planungstool Heizlast'!$B$20,'Planungstool Heizlast'!$B$19/(15-'Planungstool Heizlast'!$B$8)*(15-Leistungsdaten!A169)+'Planungstool Heizlast'!$B$20))</f>
        <v>1.7676702514675569</v>
      </c>
      <c r="E169">
        <v>17.548338799258602</v>
      </c>
      <c r="F169">
        <v>13</v>
      </c>
      <c r="G169">
        <f>IF(E169&lt;'Planungstool Heizlast'!$B$8,'Planungstool Heizlast'!$B$21,IF(E169&gt;15,'Planungstool Heizlast'!$B$20,'Planungstool Heizlast'!$B$19/(15-'Planungstool Heizlast'!$B$8)*(15-Leistungsdaten!E169)+'Planungstool Heizlast'!$B$20))</f>
        <v>1.0854666666666668</v>
      </c>
      <c r="I169">
        <v>17.280018969786699</v>
      </c>
      <c r="J169">
        <v>15</v>
      </c>
      <c r="K169">
        <f>IF(I169&lt;'Planungstool Heizlast'!$B$8,'Planungstool Heizlast'!$B$21,IF(I169&gt;15,'Planungstool Heizlast'!$B$20,'Planungstool Heizlast'!$B$19/(15-'Planungstool Heizlast'!$B$8)*(15-Leistungsdaten!I169)+'Planungstool Heizlast'!$B$20))</f>
        <v>1.0854666666666668</v>
      </c>
      <c r="M169">
        <v>22.3743203137556</v>
      </c>
      <c r="N169">
        <v>19</v>
      </c>
      <c r="O169">
        <f>IF(M169&lt;'Planungstool Heizlast'!$B$8,'Planungstool Heizlast'!$B$21,IF(M169&gt;15,'Planungstool Heizlast'!$B$20,'Planungstool Heizlast'!$B$19/(15-'Planungstool Heizlast'!$B$8)*(15-Leistungsdaten!M169)+'Planungstool Heizlast'!$B$20))</f>
        <v>1.0854666666666668</v>
      </c>
      <c r="Q169">
        <v>20.908375039466399</v>
      </c>
      <c r="R169">
        <v>26</v>
      </c>
      <c r="S169">
        <f>IF(Q169&lt;'Planungstool Heizlast'!$B$8,'Planungstool Heizlast'!$B$21,IF(Q169&gt;15,'Planungstool Heizlast'!$B$20,'Planungstool Heizlast'!$B$19/(15-'Planungstool Heizlast'!$B$8)*(15-Leistungsdaten!Q169)+'Planungstool Heizlast'!$B$20))</f>
        <v>1.0854666666666668</v>
      </c>
      <c r="U169">
        <v>20.1154977451591</v>
      </c>
      <c r="V169">
        <v>40</v>
      </c>
      <c r="W169">
        <f>IF(U169&lt;'Planungstool Heizlast'!$B$8,'Planungstool Heizlast'!$B$21,IF(U169&gt;15,'Planungstool Heizlast'!$B$20,'Planungstool Heizlast'!$B$19/(15-'Planungstool Heizlast'!$B$8)*(15-Leistungsdaten!U169)+'Planungstool Heizlast'!$B$20))</f>
        <v>1.0854666666666668</v>
      </c>
      <c r="Z169" s="1">
        <f>IF('Planungstool Heizlast'!$B$4="EU13L",Leistungsdaten!I169,IF('Planungstool Heizlast'!$B$4="EU10L",E169,IF('Planungstool Heizlast'!$B$4="EU08L",A169,IF('Planungstool Heizlast'!$B$4="EU15L",M169,IF('Planungstool Heizlast'!$B$4="EU20L",Q169,IF('Planungstool Heizlast'!$B$4="EU35L",U169,""))))))</f>
        <v>20.1154977451591</v>
      </c>
      <c r="AA169" s="1">
        <f>IF(OR('Planungstool Heizlast'!$B$9="Fußbodenheizung 35°C",'Planungstool Heizlast'!$B$9="Niedertemperaturheizkörper 45°C"),IF('Planungstool Heizlast'!$B$4="EU13L",Leistungsdaten!J169, IF('Planungstool Heizlast'!$B$4="EU35L",Leistungsdaten!V169,IF('Planungstool Heizlast'!$B$4="EU10L",Leistungsdaten!F169,IF('Planungstool Heizlast'!$B$4="EU08L",Leistungsdaten!B169,IF('Planungstool Heizlast'!$B$4="EU15L",N169,IF('Planungstool Heizlast'!$B$4="EU20L",R169,"")))))),IF('Planungstool Heizlast'!$B$4="EU13L",Leistungsdaten!J169, IF('Planungstool Heizlast'!$B$4="EU35L",Leistungsdaten!V169,IF('Planungstool Heizlast'!$B$4="EU10L",Leistungsdaten!F169,IF('Planungstool Heizlast'!$B$4="EU08L",Leistungsdaten!B169,IF('Planungstool Heizlast'!$B$4="EU15L",N169,IF('Planungstool Heizlast'!$B$4="EU20L",R169,""))))))*0.9)*'Planungstool Heizlast'!$B$5</f>
        <v>40</v>
      </c>
      <c r="AB169" s="1">
        <f>IF('Planungstool Heizlast'!$B$4="EU13L",Leistungsdaten!K169,IF('Planungstool Heizlast'!$B$4="EU10L",Leistungsdaten!G169, IF('Planungstool Heizlast'!$B$4="EU35L",Leistungsdaten!W169,IF('Planungstool Heizlast'!$B$4="EU08L",Leistungsdaten!C169,IF('Planungstool Heizlast'!$B$4="EU15L",O169,IF('Planungstool Heizlast'!$B$4="EU20L",S169,""))))))*$B$274</f>
        <v>1.0854666666666668</v>
      </c>
      <c r="AC169" s="1">
        <f t="shared" si="3"/>
        <v>38.914533333333331</v>
      </c>
    </row>
    <row r="170" spans="1:29" x14ac:dyDescent="0.25">
      <c r="A170">
        <v>14.544369072847299</v>
      </c>
      <c r="B170">
        <v>11.0178619906858</v>
      </c>
      <c r="C170">
        <f>IF(A170&lt;'Planungstool Heizlast'!$B$8,'Planungstool Heizlast'!$B$21,IF(A170&gt;15,'Planungstool Heizlast'!$B$20,'Planungstool Heizlast'!$B$19/(15-'Planungstool Heizlast'!$B$8)*(15-Leistungsdaten!A170)+'Planungstool Heizlast'!$B$20))</f>
        <v>1.5567902075158502</v>
      </c>
      <c r="E170">
        <v>17.793066510321999</v>
      </c>
      <c r="F170">
        <v>13</v>
      </c>
      <c r="G170">
        <f>IF(E170&lt;'Planungstool Heizlast'!$B$8,'Planungstool Heizlast'!$B$21,IF(E170&gt;15,'Planungstool Heizlast'!$B$20,'Planungstool Heizlast'!$B$19/(15-'Planungstool Heizlast'!$B$8)*(15-Leistungsdaten!E170)+'Planungstool Heizlast'!$B$20))</f>
        <v>1.0854666666666668</v>
      </c>
      <c r="I170">
        <v>17.481653353987401</v>
      </c>
      <c r="J170">
        <v>15</v>
      </c>
      <c r="K170">
        <f>IF(I170&lt;'Planungstool Heizlast'!$B$8,'Planungstool Heizlast'!$B$21,IF(I170&gt;15,'Planungstool Heizlast'!$B$20,'Planungstool Heizlast'!$B$19/(15-'Planungstool Heizlast'!$B$8)*(15-Leistungsdaten!I170)+'Planungstool Heizlast'!$B$20))</f>
        <v>1.0854666666666668</v>
      </c>
      <c r="M170">
        <v>22.663549568873702</v>
      </c>
      <c r="N170">
        <v>19</v>
      </c>
      <c r="O170">
        <f>IF(M170&lt;'Planungstool Heizlast'!$B$8,'Planungstool Heizlast'!$B$21,IF(M170&gt;15,'Planungstool Heizlast'!$B$20,'Planungstool Heizlast'!$B$19/(15-'Planungstool Heizlast'!$B$8)*(15-Leistungsdaten!M170)+'Planungstool Heizlast'!$B$20))</f>
        <v>1.0854666666666668</v>
      </c>
      <c r="Q170">
        <v>21.1863440001618</v>
      </c>
      <c r="R170">
        <v>26</v>
      </c>
      <c r="S170">
        <f>IF(Q170&lt;'Planungstool Heizlast'!$B$8,'Planungstool Heizlast'!$B$21,IF(Q170&gt;15,'Planungstool Heizlast'!$B$20,'Planungstool Heizlast'!$B$19/(15-'Planungstool Heizlast'!$B$8)*(15-Leistungsdaten!Q170)+'Planungstool Heizlast'!$B$20))</f>
        <v>1.0854666666666668</v>
      </c>
      <c r="U170">
        <v>20.390396990273501</v>
      </c>
      <c r="V170">
        <v>40</v>
      </c>
      <c r="W170">
        <f>IF(U170&lt;'Planungstool Heizlast'!$B$8,'Planungstool Heizlast'!$B$21,IF(U170&gt;15,'Planungstool Heizlast'!$B$20,'Planungstool Heizlast'!$B$19/(15-'Planungstool Heizlast'!$B$8)*(15-Leistungsdaten!U170)+'Planungstool Heizlast'!$B$20))</f>
        <v>1.0854666666666668</v>
      </c>
      <c r="Z170" s="1">
        <f>IF('Planungstool Heizlast'!$B$4="EU13L",Leistungsdaten!I170,IF('Planungstool Heizlast'!$B$4="EU10L",E170,IF('Planungstool Heizlast'!$B$4="EU08L",A170,IF('Planungstool Heizlast'!$B$4="EU15L",M170,IF('Planungstool Heizlast'!$B$4="EU20L",Q170,IF('Planungstool Heizlast'!$B$4="EU35L",U170,""))))))</f>
        <v>20.390396990273501</v>
      </c>
      <c r="AA170" s="1">
        <f>IF(OR('Planungstool Heizlast'!$B$9="Fußbodenheizung 35°C",'Planungstool Heizlast'!$B$9="Niedertemperaturheizkörper 45°C"),IF('Planungstool Heizlast'!$B$4="EU13L",Leistungsdaten!J170, IF('Planungstool Heizlast'!$B$4="EU35L",Leistungsdaten!V170,IF('Planungstool Heizlast'!$B$4="EU10L",Leistungsdaten!F170,IF('Planungstool Heizlast'!$B$4="EU08L",Leistungsdaten!B170,IF('Planungstool Heizlast'!$B$4="EU15L",N170,IF('Planungstool Heizlast'!$B$4="EU20L",R170,"")))))),IF('Planungstool Heizlast'!$B$4="EU13L",Leistungsdaten!J170, IF('Planungstool Heizlast'!$B$4="EU35L",Leistungsdaten!V170,IF('Planungstool Heizlast'!$B$4="EU10L",Leistungsdaten!F170,IF('Planungstool Heizlast'!$B$4="EU08L",Leistungsdaten!B170,IF('Planungstool Heizlast'!$B$4="EU15L",N170,IF('Planungstool Heizlast'!$B$4="EU20L",R170,""))))))*0.9)*'Planungstool Heizlast'!$B$5</f>
        <v>40</v>
      </c>
      <c r="AB170" s="1">
        <f>IF('Planungstool Heizlast'!$B$4="EU13L",Leistungsdaten!K170,IF('Planungstool Heizlast'!$B$4="EU10L",Leistungsdaten!G170, IF('Planungstool Heizlast'!$B$4="EU35L",Leistungsdaten!W170,IF('Planungstool Heizlast'!$B$4="EU08L",Leistungsdaten!C170,IF('Planungstool Heizlast'!$B$4="EU15L",O170,IF('Planungstool Heizlast'!$B$4="EU20L",S170,""))))))*$B$274</f>
        <v>1.0854666666666668</v>
      </c>
      <c r="AC170" s="1">
        <f t="shared" si="3"/>
        <v>38.914533333333331</v>
      </c>
    </row>
    <row r="171" spans="1:29" x14ac:dyDescent="0.25">
      <c r="A171">
        <v>14.7479779272585</v>
      </c>
      <c r="B171">
        <v>11.015142586625</v>
      </c>
      <c r="C171">
        <f>IF(A171&lt;'Planungstool Heizlast'!$B$8,'Planungstool Heizlast'!$B$21,IF(A171&gt;15,'Planungstool Heizlast'!$B$20,'Planungstool Heizlast'!$B$19/(15-'Planungstool Heizlast'!$B$8)*(15-Leistungsdaten!A171)+'Planungstool Heizlast'!$B$20))</f>
        <v>1.3461687582454172</v>
      </c>
      <c r="E171">
        <v>18.037878930024</v>
      </c>
      <c r="F171">
        <v>13</v>
      </c>
      <c r="G171">
        <f>IF(E171&lt;'Planungstool Heizlast'!$B$8,'Planungstool Heizlast'!$B$21,IF(E171&gt;15,'Planungstool Heizlast'!$B$20,'Planungstool Heizlast'!$B$19/(15-'Planungstool Heizlast'!$B$8)*(15-Leistungsdaten!E171)+'Planungstool Heizlast'!$B$20))</f>
        <v>1.0854666666666668</v>
      </c>
      <c r="I171">
        <v>17.6830137120937</v>
      </c>
      <c r="J171">
        <v>15</v>
      </c>
      <c r="K171">
        <f>IF(I171&lt;'Planungstool Heizlast'!$B$8,'Planungstool Heizlast'!$B$21,IF(I171&gt;15,'Planungstool Heizlast'!$B$20,'Planungstool Heizlast'!$B$19/(15-'Planungstool Heizlast'!$B$8)*(15-Leistungsdaten!I171)+'Planungstool Heizlast'!$B$20))</f>
        <v>1.0854666666666668</v>
      </c>
      <c r="M171">
        <v>22.9531755845289</v>
      </c>
      <c r="N171">
        <v>19</v>
      </c>
      <c r="O171">
        <f>IF(M171&lt;'Planungstool Heizlast'!$B$8,'Planungstool Heizlast'!$B$21,IF(M171&gt;15,'Planungstool Heizlast'!$B$20,'Planungstool Heizlast'!$B$19/(15-'Planungstool Heizlast'!$B$8)*(15-Leistungsdaten!M171)+'Planungstool Heizlast'!$B$20))</f>
        <v>1.0854666666666668</v>
      </c>
      <c r="Q171">
        <v>21.464631037295501</v>
      </c>
      <c r="R171">
        <v>26</v>
      </c>
      <c r="S171">
        <f>IF(Q171&lt;'Planungstool Heizlast'!$B$8,'Planungstool Heizlast'!$B$21,IF(Q171&gt;15,'Planungstool Heizlast'!$B$20,'Planungstool Heizlast'!$B$19/(15-'Planungstool Heizlast'!$B$8)*(15-Leistungsdaten!Q171)+'Planungstool Heizlast'!$B$20))</f>
        <v>1.0854666666666668</v>
      </c>
      <c r="U171">
        <v>20.6656116247154</v>
      </c>
      <c r="V171">
        <v>40</v>
      </c>
      <c r="W171">
        <f>IF(U171&lt;'Planungstool Heizlast'!$B$8,'Planungstool Heizlast'!$B$21,IF(U171&gt;15,'Planungstool Heizlast'!$B$20,'Planungstool Heizlast'!$B$19/(15-'Planungstool Heizlast'!$B$8)*(15-Leistungsdaten!U171)+'Planungstool Heizlast'!$B$20))</f>
        <v>1.0854666666666668</v>
      </c>
      <c r="Z171" s="1">
        <f>IF('Planungstool Heizlast'!$B$4="EU13L",Leistungsdaten!I171,IF('Planungstool Heizlast'!$B$4="EU10L",E171,IF('Planungstool Heizlast'!$B$4="EU08L",A171,IF('Planungstool Heizlast'!$B$4="EU15L",M171,IF('Planungstool Heizlast'!$B$4="EU20L",Q171,IF('Planungstool Heizlast'!$B$4="EU35L",U171,""))))))</f>
        <v>20.6656116247154</v>
      </c>
      <c r="AA171" s="1">
        <f>IF(OR('Planungstool Heizlast'!$B$9="Fußbodenheizung 35°C",'Planungstool Heizlast'!$B$9="Niedertemperaturheizkörper 45°C"),IF('Planungstool Heizlast'!$B$4="EU13L",Leistungsdaten!J171, IF('Planungstool Heizlast'!$B$4="EU35L",Leistungsdaten!V171,IF('Planungstool Heizlast'!$B$4="EU10L",Leistungsdaten!F171,IF('Planungstool Heizlast'!$B$4="EU08L",Leistungsdaten!B171,IF('Planungstool Heizlast'!$B$4="EU15L",N171,IF('Planungstool Heizlast'!$B$4="EU20L",R171,"")))))),IF('Planungstool Heizlast'!$B$4="EU13L",Leistungsdaten!J171, IF('Planungstool Heizlast'!$B$4="EU35L",Leistungsdaten!V171,IF('Planungstool Heizlast'!$B$4="EU10L",Leistungsdaten!F171,IF('Planungstool Heizlast'!$B$4="EU08L",Leistungsdaten!B171,IF('Planungstool Heizlast'!$B$4="EU15L",N171,IF('Planungstool Heizlast'!$B$4="EU20L",R171,""))))))*0.9)*'Planungstool Heizlast'!$B$5</f>
        <v>40</v>
      </c>
      <c r="AB171" s="1">
        <f>IF('Planungstool Heizlast'!$B$4="EU13L",Leistungsdaten!K171,IF('Planungstool Heizlast'!$B$4="EU10L",Leistungsdaten!G171, IF('Planungstool Heizlast'!$B$4="EU35L",Leistungsdaten!W171,IF('Planungstool Heizlast'!$B$4="EU08L",Leistungsdaten!C171,IF('Planungstool Heizlast'!$B$4="EU15L",O171,IF('Planungstool Heizlast'!$B$4="EU20L",S171,""))))))*$B$274</f>
        <v>1.0854666666666668</v>
      </c>
      <c r="AC171" s="1">
        <f t="shared" si="3"/>
        <v>38.914533333333331</v>
      </c>
    </row>
    <row r="172" spans="1:29" x14ac:dyDescent="0.25">
      <c r="A172">
        <v>14.9513363439205</v>
      </c>
      <c r="B172">
        <v>11.0120407881922</v>
      </c>
      <c r="C172">
        <f>IF(A172&lt;'Planungstool Heizlast'!$B$8,'Planungstool Heizlast'!$B$21,IF(A172&gt;15,'Planungstool Heizlast'!$B$20,'Planungstool Heizlast'!$B$19/(15-'Planungstool Heizlast'!$B$8)*(15-Leistungsdaten!A172)+'Planungstool Heizlast'!$B$20))</f>
        <v>1.1358063721765381</v>
      </c>
      <c r="E172">
        <v>18.282775610447899</v>
      </c>
      <c r="F172">
        <v>13</v>
      </c>
      <c r="G172">
        <f>IF(E172&lt;'Planungstool Heizlast'!$B$8,'Planungstool Heizlast'!$B$21,IF(E172&gt;15,'Planungstool Heizlast'!$B$20,'Planungstool Heizlast'!$B$19/(15-'Planungstool Heizlast'!$B$8)*(15-Leistungsdaten!E172)+'Planungstool Heizlast'!$B$20))</f>
        <v>1.0854666666666668</v>
      </c>
      <c r="I172">
        <v>17.8840993498975</v>
      </c>
      <c r="J172">
        <v>15</v>
      </c>
      <c r="K172">
        <f>IF(I172&lt;'Planungstool Heizlast'!$B$8,'Planungstool Heizlast'!$B$21,IF(I172&gt;15,'Planungstool Heizlast'!$B$20,'Planungstool Heizlast'!$B$19/(15-'Planungstool Heizlast'!$B$8)*(15-Leistungsdaten!I172)+'Planungstool Heizlast'!$B$20))</f>
        <v>1.0854666666666668</v>
      </c>
      <c r="M172">
        <v>23.243199239840202</v>
      </c>
      <c r="N172">
        <v>19</v>
      </c>
      <c r="O172">
        <f>IF(M172&lt;'Planungstool Heizlast'!$B$8,'Planungstool Heizlast'!$B$21,IF(M172&gt;15,'Planungstool Heizlast'!$B$20,'Planungstool Heizlast'!$B$19/(15-'Planungstool Heizlast'!$B$8)*(15-Leistungsdaten!M172)+'Planungstool Heizlast'!$B$20))</f>
        <v>1.0854666666666668</v>
      </c>
      <c r="Q172">
        <v>21.743236601965201</v>
      </c>
      <c r="R172">
        <v>26</v>
      </c>
      <c r="S172">
        <f>IF(Q172&lt;'Planungstool Heizlast'!$B$8,'Planungstool Heizlast'!$B$21,IF(Q172&gt;15,'Planungstool Heizlast'!$B$20,'Planungstool Heizlast'!$B$19/(15-'Planungstool Heizlast'!$B$8)*(15-Leistungsdaten!Q172)+'Planungstool Heizlast'!$B$20))</f>
        <v>1.0854666666666668</v>
      </c>
      <c r="U172">
        <v>20.9411422419799</v>
      </c>
      <c r="V172">
        <v>40</v>
      </c>
      <c r="W172">
        <f>IF(U172&lt;'Planungstool Heizlast'!$B$8,'Planungstool Heizlast'!$B$21,IF(U172&gt;15,'Planungstool Heizlast'!$B$20,'Planungstool Heizlast'!$B$19/(15-'Planungstool Heizlast'!$B$8)*(15-Leistungsdaten!U172)+'Planungstool Heizlast'!$B$20))</f>
        <v>1.0854666666666668</v>
      </c>
      <c r="Z172" s="1">
        <f>IF('Planungstool Heizlast'!$B$4="EU13L",Leistungsdaten!I172,IF('Planungstool Heizlast'!$B$4="EU10L",E172,IF('Planungstool Heizlast'!$B$4="EU08L",A172,IF('Planungstool Heizlast'!$B$4="EU15L",M172,IF('Planungstool Heizlast'!$B$4="EU20L",Q172,IF('Planungstool Heizlast'!$B$4="EU35L",U172,""))))))</f>
        <v>20.9411422419799</v>
      </c>
      <c r="AA172" s="1">
        <f>IF(OR('Planungstool Heizlast'!$B$9="Fußbodenheizung 35°C",'Planungstool Heizlast'!$B$9="Niedertemperaturheizkörper 45°C"),IF('Planungstool Heizlast'!$B$4="EU13L",Leistungsdaten!J172, IF('Planungstool Heizlast'!$B$4="EU35L",Leistungsdaten!V172,IF('Planungstool Heizlast'!$B$4="EU10L",Leistungsdaten!F172,IF('Planungstool Heizlast'!$B$4="EU08L",Leistungsdaten!B172,IF('Planungstool Heizlast'!$B$4="EU15L",N172,IF('Planungstool Heizlast'!$B$4="EU20L",R172,"")))))),IF('Planungstool Heizlast'!$B$4="EU13L",Leistungsdaten!J172, IF('Planungstool Heizlast'!$B$4="EU35L",Leistungsdaten!V172,IF('Planungstool Heizlast'!$B$4="EU10L",Leistungsdaten!F172,IF('Planungstool Heizlast'!$B$4="EU08L",Leistungsdaten!B172,IF('Planungstool Heizlast'!$B$4="EU15L",N172,IF('Planungstool Heizlast'!$B$4="EU20L",R172,""))))))*0.9)*'Planungstool Heizlast'!$B$5</f>
        <v>40</v>
      </c>
      <c r="AB172" s="1">
        <f>IF('Planungstool Heizlast'!$B$4="EU13L",Leistungsdaten!K172,IF('Planungstool Heizlast'!$B$4="EU10L",Leistungsdaten!G172, IF('Planungstool Heizlast'!$B$4="EU35L",Leistungsdaten!W172,IF('Planungstool Heizlast'!$B$4="EU08L",Leistungsdaten!C172,IF('Planungstool Heizlast'!$B$4="EU15L",O172,IF('Planungstool Heizlast'!$B$4="EU20L",S172,""))))))*$B$274</f>
        <v>1.0854666666666668</v>
      </c>
      <c r="AC172" s="1">
        <f t="shared" si="3"/>
        <v>38.914533333333331</v>
      </c>
    </row>
    <row r="173" spans="1:29" x14ac:dyDescent="0.25">
      <c r="A173">
        <v>15.1544438895817</v>
      </c>
      <c r="B173">
        <v>11.008556348646399</v>
      </c>
      <c r="C173">
        <f>IF(A173&lt;'Planungstool Heizlast'!$B$8,'Planungstool Heizlast'!$B$21,IF(A173&gt;15,'Planungstool Heizlast'!$B$20,'Planungstool Heizlast'!$B$19/(15-'Planungstool Heizlast'!$B$8)*(15-Leistungsdaten!A173)+'Planungstool Heizlast'!$B$20))</f>
        <v>1.0854666666666668</v>
      </c>
      <c r="E173">
        <v>18.527756096356001</v>
      </c>
      <c r="F173">
        <v>13</v>
      </c>
      <c r="G173">
        <f>IF(E173&lt;'Planungstool Heizlast'!$B$8,'Planungstool Heizlast'!$B$21,IF(E173&gt;15,'Planungstool Heizlast'!$B$20,'Planungstool Heizlast'!$B$19/(15-'Planungstool Heizlast'!$B$8)*(15-Leistungsdaten!E173)+'Planungstool Heizlast'!$B$20))</f>
        <v>1.0854666666666668</v>
      </c>
      <c r="I173">
        <v>18.084909592723001</v>
      </c>
      <c r="J173">
        <v>15</v>
      </c>
      <c r="K173">
        <f>IF(I173&lt;'Planungstool Heizlast'!$B$8,'Planungstool Heizlast'!$B$21,IF(I173&gt;15,'Planungstool Heizlast'!$B$20,'Planungstool Heizlast'!$B$19/(15-'Planungstool Heizlast'!$B$8)*(15-Leistungsdaten!I173)+'Planungstool Heizlast'!$B$20))</f>
        <v>1.0854666666666668</v>
      </c>
      <c r="M173">
        <v>23.533621413926401</v>
      </c>
      <c r="N173">
        <v>19</v>
      </c>
      <c r="O173">
        <f>IF(M173&lt;'Planungstool Heizlast'!$B$8,'Planungstool Heizlast'!$B$21,IF(M173&gt;15,'Planungstool Heizlast'!$B$20,'Planungstool Heizlast'!$B$19/(15-'Planungstool Heizlast'!$B$8)*(15-Leistungsdaten!M173)+'Planungstool Heizlast'!$B$20))</f>
        <v>1.0854666666666668</v>
      </c>
      <c r="Q173">
        <v>22.0221611452688</v>
      </c>
      <c r="R173">
        <v>26</v>
      </c>
      <c r="S173">
        <f>IF(Q173&lt;'Planungstool Heizlast'!$B$8,'Planungstool Heizlast'!$B$21,IF(Q173&gt;15,'Planungstool Heizlast'!$B$20,'Planungstool Heizlast'!$B$19/(15-'Planungstool Heizlast'!$B$8)*(15-Leistungsdaten!Q173)+'Planungstool Heizlast'!$B$20))</f>
        <v>1.0854666666666668</v>
      </c>
      <c r="U173">
        <v>21.216989435562301</v>
      </c>
      <c r="V173">
        <v>40</v>
      </c>
      <c r="W173">
        <f>IF(U173&lt;'Planungstool Heizlast'!$B$8,'Planungstool Heizlast'!$B$21,IF(U173&gt;15,'Planungstool Heizlast'!$B$20,'Planungstool Heizlast'!$B$19/(15-'Planungstool Heizlast'!$B$8)*(15-Leistungsdaten!U173)+'Planungstool Heizlast'!$B$20))</f>
        <v>1.0854666666666668</v>
      </c>
      <c r="Z173" s="1">
        <f>IF('Planungstool Heizlast'!$B$4="EU13L",Leistungsdaten!I173,IF('Planungstool Heizlast'!$B$4="EU10L",E173,IF('Planungstool Heizlast'!$B$4="EU08L",A173,IF('Planungstool Heizlast'!$B$4="EU15L",M173,IF('Planungstool Heizlast'!$B$4="EU20L",Q173,IF('Planungstool Heizlast'!$B$4="EU35L",U173,""))))))</f>
        <v>21.216989435562301</v>
      </c>
      <c r="AA173" s="1">
        <f>IF(OR('Planungstool Heizlast'!$B$9="Fußbodenheizung 35°C",'Planungstool Heizlast'!$B$9="Niedertemperaturheizkörper 45°C"),IF('Planungstool Heizlast'!$B$4="EU13L",Leistungsdaten!J173, IF('Planungstool Heizlast'!$B$4="EU35L",Leistungsdaten!V173,IF('Planungstool Heizlast'!$B$4="EU10L",Leistungsdaten!F173,IF('Planungstool Heizlast'!$B$4="EU08L",Leistungsdaten!B173,IF('Planungstool Heizlast'!$B$4="EU15L",N173,IF('Planungstool Heizlast'!$B$4="EU20L",R173,"")))))),IF('Planungstool Heizlast'!$B$4="EU13L",Leistungsdaten!J173, IF('Planungstool Heizlast'!$B$4="EU35L",Leistungsdaten!V173,IF('Planungstool Heizlast'!$B$4="EU10L",Leistungsdaten!F173,IF('Planungstool Heizlast'!$B$4="EU08L",Leistungsdaten!B173,IF('Planungstool Heizlast'!$B$4="EU15L",N173,IF('Planungstool Heizlast'!$B$4="EU20L",R173,""))))))*0.9)*'Planungstool Heizlast'!$B$5</f>
        <v>40</v>
      </c>
      <c r="AB173" s="1">
        <f>IF('Planungstool Heizlast'!$B$4="EU13L",Leistungsdaten!K173,IF('Planungstool Heizlast'!$B$4="EU10L",Leistungsdaten!G173, IF('Planungstool Heizlast'!$B$4="EU35L",Leistungsdaten!W173,IF('Planungstool Heizlast'!$B$4="EU08L",Leistungsdaten!C173,IF('Planungstool Heizlast'!$B$4="EU15L",O173,IF('Planungstool Heizlast'!$B$4="EU20L",S173,""))))))*$B$274</f>
        <v>1.0854666666666668</v>
      </c>
      <c r="AC173" s="1">
        <f t="shared" si="3"/>
        <v>38.914533333333331</v>
      </c>
    </row>
    <row r="174" spans="1:29" x14ac:dyDescent="0.25">
      <c r="A174">
        <v>15.3573001506841</v>
      </c>
      <c r="B174">
        <v>11.0046890511246</v>
      </c>
      <c r="C174">
        <f>IF(A174&lt;'Planungstool Heizlast'!$B$8,'Planungstool Heizlast'!$B$21,IF(A174&gt;15,'Planungstool Heizlast'!$B$20,'Planungstool Heizlast'!$B$19/(15-'Planungstool Heizlast'!$B$8)*(15-Leistungsdaten!A174)+'Planungstool Heizlast'!$B$20))</f>
        <v>1.0854666666666668</v>
      </c>
      <c r="E174">
        <v>18.772819925189399</v>
      </c>
      <c r="F174">
        <v>13</v>
      </c>
      <c r="G174">
        <f>IF(E174&lt;'Planungstool Heizlast'!$B$8,'Planungstool Heizlast'!$B$21,IF(E174&gt;15,'Planungstool Heizlast'!$B$20,'Planungstool Heizlast'!$B$19/(15-'Planungstool Heizlast'!$B$8)*(15-Leistungsdaten!E174)+'Planungstool Heizlast'!$B$20))</f>
        <v>1.0854666666666668</v>
      </c>
      <c r="I174">
        <v>18.2854437854328</v>
      </c>
      <c r="J174">
        <v>15</v>
      </c>
      <c r="K174">
        <f>IF(I174&lt;'Planungstool Heizlast'!$B$8,'Planungstool Heizlast'!$B$21,IF(I174&gt;15,'Planungstool Heizlast'!$B$20,'Planungstool Heizlast'!$B$19/(15-'Planungstool Heizlast'!$B$8)*(15-Leistungsdaten!I174)+'Planungstool Heizlast'!$B$20))</f>
        <v>1.0854666666666668</v>
      </c>
      <c r="M174">
        <v>23.824442985906401</v>
      </c>
      <c r="N174">
        <v>19</v>
      </c>
      <c r="O174">
        <f>IF(M174&lt;'Planungstool Heizlast'!$B$8,'Planungstool Heizlast'!$B$21,IF(M174&gt;15,'Planungstool Heizlast'!$B$20,'Planungstool Heizlast'!$B$19/(15-'Planungstool Heizlast'!$B$8)*(15-Leistungsdaten!M174)+'Planungstool Heizlast'!$B$20))</f>
        <v>1.0854666666666668</v>
      </c>
      <c r="Q174">
        <v>22.3014051183041</v>
      </c>
      <c r="R174">
        <v>26</v>
      </c>
      <c r="S174">
        <f>IF(Q174&lt;'Planungstool Heizlast'!$B$8,'Planungstool Heizlast'!$B$21,IF(Q174&gt;15,'Planungstool Heizlast'!$B$20,'Planungstool Heizlast'!$B$19/(15-'Planungstool Heizlast'!$B$8)*(15-Leistungsdaten!Q174)+'Planungstool Heizlast'!$B$20))</f>
        <v>1.0854666666666668</v>
      </c>
      <c r="U174">
        <v>21.493153798957501</v>
      </c>
      <c r="V174">
        <v>40</v>
      </c>
      <c r="W174">
        <f>IF(U174&lt;'Planungstool Heizlast'!$B$8,'Planungstool Heizlast'!$B$21,IF(U174&gt;15,'Planungstool Heizlast'!$B$20,'Planungstool Heizlast'!$B$19/(15-'Planungstool Heizlast'!$B$8)*(15-Leistungsdaten!U174)+'Planungstool Heizlast'!$B$20))</f>
        <v>1.0854666666666668</v>
      </c>
      <c r="Z174" s="1">
        <f>IF('Planungstool Heizlast'!$B$4="EU13L",Leistungsdaten!I174,IF('Planungstool Heizlast'!$B$4="EU10L",E174,IF('Planungstool Heizlast'!$B$4="EU08L",A174,IF('Planungstool Heizlast'!$B$4="EU15L",M174,IF('Planungstool Heizlast'!$B$4="EU20L",Q174,IF('Planungstool Heizlast'!$B$4="EU35L",U174,""))))))</f>
        <v>21.493153798957501</v>
      </c>
      <c r="AA174" s="1">
        <f>IF(OR('Planungstool Heizlast'!$B$9="Fußbodenheizung 35°C",'Planungstool Heizlast'!$B$9="Niedertemperaturheizkörper 45°C"),IF('Planungstool Heizlast'!$B$4="EU13L",Leistungsdaten!J174, IF('Planungstool Heizlast'!$B$4="EU35L",Leistungsdaten!V174,IF('Planungstool Heizlast'!$B$4="EU10L",Leistungsdaten!F174,IF('Planungstool Heizlast'!$B$4="EU08L",Leistungsdaten!B174,IF('Planungstool Heizlast'!$B$4="EU15L",N174,IF('Planungstool Heizlast'!$B$4="EU20L",R174,"")))))),IF('Planungstool Heizlast'!$B$4="EU13L",Leistungsdaten!J174, IF('Planungstool Heizlast'!$B$4="EU35L",Leistungsdaten!V174,IF('Planungstool Heizlast'!$B$4="EU10L",Leistungsdaten!F174,IF('Planungstool Heizlast'!$B$4="EU08L",Leistungsdaten!B174,IF('Planungstool Heizlast'!$B$4="EU15L",N174,IF('Planungstool Heizlast'!$B$4="EU20L",R174,""))))))*0.9)*'Planungstool Heizlast'!$B$5</f>
        <v>40</v>
      </c>
      <c r="AB174" s="1">
        <f>IF('Planungstool Heizlast'!$B$4="EU13L",Leistungsdaten!K174,IF('Planungstool Heizlast'!$B$4="EU10L",Leistungsdaten!G174, IF('Planungstool Heizlast'!$B$4="EU35L",Leistungsdaten!W174,IF('Planungstool Heizlast'!$B$4="EU08L",Leistungsdaten!C174,IF('Planungstool Heizlast'!$B$4="EU15L",O174,IF('Planungstool Heizlast'!$B$4="EU20L",S174,""))))))*$B$274</f>
        <v>1.0854666666666668</v>
      </c>
      <c r="AC174" s="1">
        <f t="shared" si="3"/>
        <v>38.914533333333331</v>
      </c>
    </row>
    <row r="175" spans="1:29" x14ac:dyDescent="0.25">
      <c r="A175">
        <v>15.5599047333864</v>
      </c>
      <c r="B175">
        <v>11.0004387086782</v>
      </c>
      <c r="C175">
        <f>IF(A175&lt;'Planungstool Heizlast'!$B$8,'Planungstool Heizlast'!$B$21,IF(A175&gt;15,'Planungstool Heizlast'!$B$20,'Planungstool Heizlast'!$B$19/(15-'Planungstool Heizlast'!$B$8)*(15-Leistungsdaten!A175)+'Planungstool Heizlast'!$B$20))</f>
        <v>1.0854666666666668</v>
      </c>
      <c r="E175">
        <v>19.017966627068098</v>
      </c>
      <c r="F175">
        <v>13</v>
      </c>
      <c r="G175">
        <f>IF(E175&lt;'Planungstool Heizlast'!$B$8,'Planungstool Heizlast'!$B$21,IF(E175&gt;15,'Planungstool Heizlast'!$B$20,'Planungstool Heizlast'!$B$19/(15-'Planungstool Heizlast'!$B$8)*(15-Leistungsdaten!E175)+'Planungstool Heizlast'!$B$20))</f>
        <v>1.0854666666666668</v>
      </c>
      <c r="I175">
        <v>18.485701292434499</v>
      </c>
      <c r="J175">
        <v>15</v>
      </c>
      <c r="K175">
        <f>IF(I175&lt;'Planungstool Heizlast'!$B$8,'Planungstool Heizlast'!$B$21,IF(I175&gt;15,'Planungstool Heizlast'!$B$20,'Planungstool Heizlast'!$B$19/(15-'Planungstool Heizlast'!$B$8)*(15-Leistungsdaten!I175)+'Planungstool Heizlast'!$B$20))</f>
        <v>1.0854666666666668</v>
      </c>
      <c r="M175">
        <v>24.1156648348991</v>
      </c>
      <c r="N175">
        <v>19</v>
      </c>
      <c r="O175">
        <f>IF(M175&lt;'Planungstool Heizlast'!$B$8,'Planungstool Heizlast'!$B$21,IF(M175&gt;15,'Planungstool Heizlast'!$B$20,'Planungstool Heizlast'!$B$19/(15-'Planungstool Heizlast'!$B$8)*(15-Leistungsdaten!M175)+'Planungstool Heizlast'!$B$20))</f>
        <v>1.0854666666666668</v>
      </c>
      <c r="Q175">
        <v>22.5809689721689</v>
      </c>
      <c r="R175">
        <v>26</v>
      </c>
      <c r="S175">
        <f>IF(Q175&lt;'Planungstool Heizlast'!$B$8,'Planungstool Heizlast'!$B$21,IF(Q175&gt;15,'Planungstool Heizlast'!$B$20,'Planungstool Heizlast'!$B$19/(15-'Planungstool Heizlast'!$B$8)*(15-Leistungsdaten!Q175)+'Planungstool Heizlast'!$B$20))</f>
        <v>1.0854666666666668</v>
      </c>
      <c r="U175">
        <v>21.769635925660701</v>
      </c>
      <c r="V175">
        <v>40</v>
      </c>
      <c r="W175">
        <f>IF(U175&lt;'Planungstool Heizlast'!$B$8,'Planungstool Heizlast'!$B$21,IF(U175&gt;15,'Planungstool Heizlast'!$B$20,'Planungstool Heizlast'!$B$19/(15-'Planungstool Heizlast'!$B$8)*(15-Leistungsdaten!U175)+'Planungstool Heizlast'!$B$20))</f>
        <v>1.0854666666666668</v>
      </c>
      <c r="Z175" s="1">
        <f>IF('Planungstool Heizlast'!$B$4="EU13L",Leistungsdaten!I175,IF('Planungstool Heizlast'!$B$4="EU10L",E175,IF('Planungstool Heizlast'!$B$4="EU08L",A175,IF('Planungstool Heizlast'!$B$4="EU15L",M175,IF('Planungstool Heizlast'!$B$4="EU20L",Q175,IF('Planungstool Heizlast'!$B$4="EU35L",U175,""))))))</f>
        <v>21.769635925660701</v>
      </c>
      <c r="AA175" s="1">
        <f>IF(OR('Planungstool Heizlast'!$B$9="Fußbodenheizung 35°C",'Planungstool Heizlast'!$B$9="Niedertemperaturheizkörper 45°C"),IF('Planungstool Heizlast'!$B$4="EU13L",Leistungsdaten!J175, IF('Planungstool Heizlast'!$B$4="EU35L",Leistungsdaten!V175,IF('Planungstool Heizlast'!$B$4="EU10L",Leistungsdaten!F175,IF('Planungstool Heizlast'!$B$4="EU08L",Leistungsdaten!B175,IF('Planungstool Heizlast'!$B$4="EU15L",N175,IF('Planungstool Heizlast'!$B$4="EU20L",R175,"")))))),IF('Planungstool Heizlast'!$B$4="EU13L",Leistungsdaten!J175, IF('Planungstool Heizlast'!$B$4="EU35L",Leistungsdaten!V175,IF('Planungstool Heizlast'!$B$4="EU10L",Leistungsdaten!F175,IF('Planungstool Heizlast'!$B$4="EU08L",Leistungsdaten!B175,IF('Planungstool Heizlast'!$B$4="EU15L",N175,IF('Planungstool Heizlast'!$B$4="EU20L",R175,""))))))*0.9)*'Planungstool Heizlast'!$B$5</f>
        <v>40</v>
      </c>
      <c r="AB175" s="1">
        <f>IF('Planungstool Heizlast'!$B$4="EU13L",Leistungsdaten!K175,IF('Planungstool Heizlast'!$B$4="EU10L",Leistungsdaten!G175, IF('Planungstool Heizlast'!$B$4="EU35L",Leistungsdaten!W175,IF('Planungstool Heizlast'!$B$4="EU08L",Leistungsdaten!C175,IF('Planungstool Heizlast'!$B$4="EU15L",O175,IF('Planungstool Heizlast'!$B$4="EU20L",S175,""))))))*$B$274</f>
        <v>1.0854666666666668</v>
      </c>
      <c r="AC175" s="1">
        <f t="shared" si="3"/>
        <v>38.914533333333331</v>
      </c>
    </row>
    <row r="176" spans="1:29" x14ac:dyDescent="0.25">
      <c r="A176">
        <v>15.7622572635882</v>
      </c>
      <c r="B176">
        <v>10.9958051643079</v>
      </c>
      <c r="C176">
        <f>IF(A176&lt;'Planungstool Heizlast'!$B$8,'Planungstool Heizlast'!$B$21,IF(A176&gt;15,'Planungstool Heizlast'!$B$20,'Planungstool Heizlast'!$B$19/(15-'Planungstool Heizlast'!$B$8)*(15-Leistungsdaten!A176)+'Planungstool Heizlast'!$B$20))</f>
        <v>1.0854666666666668</v>
      </c>
      <c r="E176">
        <v>19.263195724791</v>
      </c>
      <c r="F176">
        <v>13</v>
      </c>
      <c r="G176">
        <f>IF(E176&lt;'Planungstool Heizlast'!$B$8,'Planungstool Heizlast'!$B$21,IF(E176&gt;15,'Planungstool Heizlast'!$B$20,'Planungstool Heizlast'!$B$19/(15-'Planungstool Heizlast'!$B$8)*(15-Leistungsdaten!E176)+'Planungstool Heizlast'!$B$20))</f>
        <v>1.0854666666666668</v>
      </c>
      <c r="I176">
        <v>18.685681497686101</v>
      </c>
      <c r="J176">
        <v>15</v>
      </c>
      <c r="K176">
        <f>IF(I176&lt;'Planungstool Heizlast'!$B$8,'Planungstool Heizlast'!$B$21,IF(I176&gt;15,'Planungstool Heizlast'!$B$20,'Planungstool Heizlast'!$B$19/(15-'Planungstool Heizlast'!$B$8)*(15-Leistungsdaten!I176)+'Planungstool Heizlast'!$B$20))</f>
        <v>1.0854666666666668</v>
      </c>
      <c r="M176">
        <v>24.4072878400234</v>
      </c>
      <c r="N176">
        <v>19</v>
      </c>
      <c r="O176">
        <f>IF(M176&lt;'Planungstool Heizlast'!$B$8,'Planungstool Heizlast'!$B$21,IF(M176&gt;15,'Planungstool Heizlast'!$B$20,'Planungstool Heizlast'!$B$19/(15-'Planungstool Heizlast'!$B$8)*(15-Leistungsdaten!M176)+'Planungstool Heizlast'!$B$20))</f>
        <v>1.0854666666666668</v>
      </c>
      <c r="Q176">
        <v>22.860853157960999</v>
      </c>
      <c r="R176">
        <v>26</v>
      </c>
      <c r="S176">
        <f>IF(Q176&lt;'Planungstool Heizlast'!$B$8,'Planungstool Heizlast'!$B$21,IF(Q176&gt;15,'Planungstool Heizlast'!$B$20,'Planungstool Heizlast'!$B$19/(15-'Planungstool Heizlast'!$B$8)*(15-Leistungsdaten!Q176)+'Planungstool Heizlast'!$B$20))</f>
        <v>1.0854666666666668</v>
      </c>
      <c r="U176">
        <v>22.046436409167001</v>
      </c>
      <c r="V176">
        <v>40</v>
      </c>
      <c r="W176">
        <f>IF(U176&lt;'Planungstool Heizlast'!$B$8,'Planungstool Heizlast'!$B$21,IF(U176&gt;15,'Planungstool Heizlast'!$B$20,'Planungstool Heizlast'!$B$19/(15-'Planungstool Heizlast'!$B$8)*(15-Leistungsdaten!U176)+'Planungstool Heizlast'!$B$20))</f>
        <v>1.0854666666666668</v>
      </c>
      <c r="Z176" s="1">
        <f>IF('Planungstool Heizlast'!$B$4="EU13L",Leistungsdaten!I176,IF('Planungstool Heizlast'!$B$4="EU10L",E176,IF('Planungstool Heizlast'!$B$4="EU08L",A176,IF('Planungstool Heizlast'!$B$4="EU15L",M176,IF('Planungstool Heizlast'!$B$4="EU20L",Q176,IF('Planungstool Heizlast'!$B$4="EU35L",U176,""))))))</f>
        <v>22.046436409167001</v>
      </c>
      <c r="AA176" s="1">
        <f>IF(OR('Planungstool Heizlast'!$B$9="Fußbodenheizung 35°C",'Planungstool Heizlast'!$B$9="Niedertemperaturheizkörper 45°C"),IF('Planungstool Heizlast'!$B$4="EU13L",Leistungsdaten!J176, IF('Planungstool Heizlast'!$B$4="EU35L",Leistungsdaten!V176,IF('Planungstool Heizlast'!$B$4="EU10L",Leistungsdaten!F176,IF('Planungstool Heizlast'!$B$4="EU08L",Leistungsdaten!B176,IF('Planungstool Heizlast'!$B$4="EU15L",N176,IF('Planungstool Heizlast'!$B$4="EU20L",R176,"")))))),IF('Planungstool Heizlast'!$B$4="EU13L",Leistungsdaten!J176, IF('Planungstool Heizlast'!$B$4="EU35L",Leistungsdaten!V176,IF('Planungstool Heizlast'!$B$4="EU10L",Leistungsdaten!F176,IF('Planungstool Heizlast'!$B$4="EU08L",Leistungsdaten!B176,IF('Planungstool Heizlast'!$B$4="EU15L",N176,IF('Planungstool Heizlast'!$B$4="EU20L",R176,""))))))*0.9)*'Planungstool Heizlast'!$B$5</f>
        <v>40</v>
      </c>
      <c r="AB176" s="1">
        <f>IF('Planungstool Heizlast'!$B$4="EU13L",Leistungsdaten!K176,IF('Planungstool Heizlast'!$B$4="EU10L",Leistungsdaten!G176, IF('Planungstool Heizlast'!$B$4="EU35L",Leistungsdaten!W176,IF('Planungstool Heizlast'!$B$4="EU08L",Leistungsdaten!C176,IF('Planungstool Heizlast'!$B$4="EU15L",O176,IF('Planungstool Heizlast'!$B$4="EU20L",S176,""))))))*$B$274</f>
        <v>1.0854666666666668</v>
      </c>
      <c r="AC176" s="1">
        <f t="shared" si="3"/>
        <v>38.914533333333331</v>
      </c>
    </row>
    <row r="177" spans="1:29" x14ac:dyDescent="0.25">
      <c r="A177">
        <v>15.9643573869524</v>
      </c>
      <c r="B177">
        <v>10.9907882909993</v>
      </c>
      <c r="C177">
        <f>IF(A177&lt;'Planungstool Heizlast'!$B$8,'Planungstool Heizlast'!$B$21,IF(A177&gt;15,'Planungstool Heizlast'!$B$20,'Planungstool Heizlast'!$B$19/(15-'Planungstool Heizlast'!$B$8)*(15-Leistungsdaten!A177)+'Planungstool Heizlast'!$B$20))</f>
        <v>1.0854666666666668</v>
      </c>
      <c r="E177">
        <v>19.508506733835802</v>
      </c>
      <c r="F177">
        <v>13</v>
      </c>
      <c r="G177">
        <f>IF(E177&lt;'Planungstool Heizlast'!$B$8,'Planungstool Heizlast'!$B$21,IF(E177&gt;15,'Planungstool Heizlast'!$B$20,'Planungstool Heizlast'!$B$19/(15-'Planungstool Heizlast'!$B$8)*(15-Leistungsdaten!E177)+'Planungstool Heizlast'!$B$20))</f>
        <v>1.0854666666666668</v>
      </c>
      <c r="I177">
        <v>18.885383804703199</v>
      </c>
      <c r="J177">
        <v>15</v>
      </c>
      <c r="K177">
        <f>IF(I177&lt;'Planungstool Heizlast'!$B$8,'Planungstool Heizlast'!$B$21,IF(I177&gt;15,'Planungstool Heizlast'!$B$20,'Planungstool Heizlast'!$B$19/(15-'Planungstool Heizlast'!$B$8)*(15-Leistungsdaten!I177)+'Planungstool Heizlast'!$B$20))</f>
        <v>1.0854666666666668</v>
      </c>
      <c r="M177">
        <v>24.6993128803981</v>
      </c>
      <c r="N177">
        <v>19</v>
      </c>
      <c r="O177">
        <f>IF(M177&lt;'Planungstool Heizlast'!$B$8,'Planungstool Heizlast'!$B$21,IF(M177&gt;15,'Planungstool Heizlast'!$B$20,'Planungstool Heizlast'!$B$19/(15-'Planungstool Heizlast'!$B$8)*(15-Leistungsdaten!M177)+'Planungstool Heizlast'!$B$20))</f>
        <v>1.0854666666666668</v>
      </c>
      <c r="Q177">
        <v>23.141058126778201</v>
      </c>
      <c r="R177">
        <v>26</v>
      </c>
      <c r="S177">
        <f>IF(Q177&lt;'Planungstool Heizlast'!$B$8,'Planungstool Heizlast'!$B$21,IF(Q177&gt;15,'Planungstool Heizlast'!$B$20,'Planungstool Heizlast'!$B$19/(15-'Planungstool Heizlast'!$B$8)*(15-Leistungsdaten!Q177)+'Planungstool Heizlast'!$B$20))</f>
        <v>1.0854666666666668</v>
      </c>
      <c r="U177">
        <v>22.323555842971501</v>
      </c>
      <c r="V177">
        <v>40</v>
      </c>
      <c r="W177">
        <f>IF(U177&lt;'Planungstool Heizlast'!$B$8,'Planungstool Heizlast'!$B$21,IF(U177&gt;15,'Planungstool Heizlast'!$B$20,'Planungstool Heizlast'!$B$19/(15-'Planungstool Heizlast'!$B$8)*(15-Leistungsdaten!U177)+'Planungstool Heizlast'!$B$20))</f>
        <v>1.0854666666666668</v>
      </c>
      <c r="Z177" s="1">
        <f>IF('Planungstool Heizlast'!$B$4="EU13L",Leistungsdaten!I177,IF('Planungstool Heizlast'!$B$4="EU10L",E177,IF('Planungstool Heizlast'!$B$4="EU08L",A177,IF('Planungstool Heizlast'!$B$4="EU15L",M177,IF('Planungstool Heizlast'!$B$4="EU20L",Q177,IF('Planungstool Heizlast'!$B$4="EU35L",U177,""))))))</f>
        <v>22.323555842971501</v>
      </c>
      <c r="AA177" s="1">
        <f>IF(OR('Planungstool Heizlast'!$B$9="Fußbodenheizung 35°C",'Planungstool Heizlast'!$B$9="Niedertemperaturheizkörper 45°C"),IF('Planungstool Heizlast'!$B$4="EU13L",Leistungsdaten!J177, IF('Planungstool Heizlast'!$B$4="EU35L",Leistungsdaten!V177,IF('Planungstool Heizlast'!$B$4="EU10L",Leistungsdaten!F177,IF('Planungstool Heizlast'!$B$4="EU08L",Leistungsdaten!B177,IF('Planungstool Heizlast'!$B$4="EU15L",N177,IF('Planungstool Heizlast'!$B$4="EU20L",R177,"")))))),IF('Planungstool Heizlast'!$B$4="EU13L",Leistungsdaten!J177, IF('Planungstool Heizlast'!$B$4="EU35L",Leistungsdaten!V177,IF('Planungstool Heizlast'!$B$4="EU10L",Leistungsdaten!F177,IF('Planungstool Heizlast'!$B$4="EU08L",Leistungsdaten!B177,IF('Planungstool Heizlast'!$B$4="EU15L",N177,IF('Planungstool Heizlast'!$B$4="EU20L",R177,""))))))*0.9)*'Planungstool Heizlast'!$B$5</f>
        <v>40</v>
      </c>
      <c r="AB177" s="1">
        <f>IF('Planungstool Heizlast'!$B$4="EU13L",Leistungsdaten!K177,IF('Planungstool Heizlast'!$B$4="EU10L",Leistungsdaten!G177, IF('Planungstool Heizlast'!$B$4="EU35L",Leistungsdaten!W177,IF('Planungstool Heizlast'!$B$4="EU08L",Leistungsdaten!C177,IF('Planungstool Heizlast'!$B$4="EU15L",O177,IF('Planungstool Heizlast'!$B$4="EU20L",S177,""))))))*$B$274</f>
        <v>1.0854666666666668</v>
      </c>
      <c r="AC177" s="1">
        <f t="shared" si="3"/>
        <v>38.914533333333331</v>
      </c>
    </row>
    <row r="178" spans="1:29" x14ac:dyDescent="0.25">
      <c r="A178">
        <v>16.166204768928999</v>
      </c>
      <c r="B178">
        <v>10.985387991757699</v>
      </c>
      <c r="C178">
        <f>IF(A178&lt;'Planungstool Heizlast'!$B$8,'Planungstool Heizlast'!$B$21,IF(A178&gt;15,'Planungstool Heizlast'!$B$20,'Planungstool Heizlast'!$B$19/(15-'Planungstool Heizlast'!$B$8)*(15-Leistungsdaten!A178)+'Planungstool Heizlast'!$B$20))</f>
        <v>1.0854666666666668</v>
      </c>
      <c r="E178">
        <v>19.7538991623592</v>
      </c>
      <c r="F178">
        <v>13</v>
      </c>
      <c r="G178">
        <f>IF(E178&lt;'Planungstool Heizlast'!$B$8,'Planungstool Heizlast'!$B$21,IF(E178&gt;15,'Planungstool Heizlast'!$B$20,'Planungstool Heizlast'!$B$19/(15-'Planungstool Heizlast'!$B$8)*(15-Leistungsdaten!E178)+'Planungstool Heizlast'!$B$20))</f>
        <v>1.0854666666666668</v>
      </c>
      <c r="I178">
        <v>19.084807636564399</v>
      </c>
      <c r="J178">
        <v>15</v>
      </c>
      <c r="K178">
        <f>IF(I178&lt;'Planungstool Heizlast'!$B$8,'Planungstool Heizlast'!$B$21,IF(I178&gt;15,'Planungstool Heizlast'!$B$20,'Planungstool Heizlast'!$B$19/(15-'Planungstool Heizlast'!$B$8)*(15-Leistungsdaten!I178)+'Planungstool Heizlast'!$B$20))</f>
        <v>1.0854666666666668</v>
      </c>
      <c r="M178">
        <v>24.9917408351421</v>
      </c>
      <c r="N178">
        <v>19</v>
      </c>
      <c r="O178">
        <f>IF(M178&lt;'Planungstool Heizlast'!$B$8,'Planungstool Heizlast'!$B$21,IF(M178&gt;15,'Planungstool Heizlast'!$B$20,'Planungstool Heizlast'!$B$19/(15-'Planungstool Heizlast'!$B$8)*(15-Leistungsdaten!M178)+'Planungstool Heizlast'!$B$20))</f>
        <v>1.0854666666666668</v>
      </c>
      <c r="Q178">
        <v>23.4215843297183</v>
      </c>
      <c r="R178">
        <v>26</v>
      </c>
      <c r="S178">
        <f>IF(Q178&lt;'Planungstool Heizlast'!$B$8,'Planungstool Heizlast'!$B$21,IF(Q178&gt;15,'Planungstool Heizlast'!$B$20,'Planungstool Heizlast'!$B$19/(15-'Planungstool Heizlast'!$B$8)*(15-Leistungsdaten!Q178)+'Planungstool Heizlast'!$B$20))</f>
        <v>1.0854666666666668</v>
      </c>
      <c r="U178">
        <v>22.600994820569198</v>
      </c>
      <c r="V178">
        <v>40</v>
      </c>
      <c r="W178">
        <f>IF(U178&lt;'Planungstool Heizlast'!$B$8,'Planungstool Heizlast'!$B$21,IF(U178&gt;15,'Planungstool Heizlast'!$B$20,'Planungstool Heizlast'!$B$19/(15-'Planungstool Heizlast'!$B$8)*(15-Leistungsdaten!U178)+'Planungstool Heizlast'!$B$20))</f>
        <v>1.0854666666666668</v>
      </c>
      <c r="Z178" s="1">
        <f>IF('Planungstool Heizlast'!$B$4="EU13L",Leistungsdaten!I178,IF('Planungstool Heizlast'!$B$4="EU10L",E178,IF('Planungstool Heizlast'!$B$4="EU08L",A178,IF('Planungstool Heizlast'!$B$4="EU15L",M178,IF('Planungstool Heizlast'!$B$4="EU20L",Q178,IF('Planungstool Heizlast'!$B$4="EU35L",U178,""))))))</f>
        <v>22.600994820569198</v>
      </c>
      <c r="AA178" s="1">
        <f>IF(OR('Planungstool Heizlast'!$B$9="Fußbodenheizung 35°C",'Planungstool Heizlast'!$B$9="Niedertemperaturheizkörper 45°C"),IF('Planungstool Heizlast'!$B$4="EU13L",Leistungsdaten!J178, IF('Planungstool Heizlast'!$B$4="EU35L",Leistungsdaten!V178,IF('Planungstool Heizlast'!$B$4="EU10L",Leistungsdaten!F178,IF('Planungstool Heizlast'!$B$4="EU08L",Leistungsdaten!B178,IF('Planungstool Heizlast'!$B$4="EU15L",N178,IF('Planungstool Heizlast'!$B$4="EU20L",R178,"")))))),IF('Planungstool Heizlast'!$B$4="EU13L",Leistungsdaten!J178, IF('Planungstool Heizlast'!$B$4="EU35L",Leistungsdaten!V178,IF('Planungstool Heizlast'!$B$4="EU10L",Leistungsdaten!F178,IF('Planungstool Heizlast'!$B$4="EU08L",Leistungsdaten!B178,IF('Planungstool Heizlast'!$B$4="EU15L",N178,IF('Planungstool Heizlast'!$B$4="EU20L",R178,""))))))*0.9)*'Planungstool Heizlast'!$B$5</f>
        <v>40</v>
      </c>
      <c r="AB178" s="1">
        <f>IF('Planungstool Heizlast'!$B$4="EU13L",Leistungsdaten!K178,IF('Planungstool Heizlast'!$B$4="EU10L",Leistungsdaten!G178, IF('Planungstool Heizlast'!$B$4="EU35L",Leistungsdaten!W178,IF('Planungstool Heizlast'!$B$4="EU08L",Leistungsdaten!C178,IF('Planungstool Heizlast'!$B$4="EU15L",O178,IF('Planungstool Heizlast'!$B$4="EU20L",S178,""))))))*$B$274</f>
        <v>1.0854666666666668</v>
      </c>
      <c r="AC178" s="1">
        <f t="shared" si="3"/>
        <v>38.914533333333331</v>
      </c>
    </row>
    <row r="179" spans="1:29" x14ac:dyDescent="0.25">
      <c r="A179">
        <v>16.392367001013199</v>
      </c>
      <c r="B179">
        <v>11.0243340202396</v>
      </c>
      <c r="C179">
        <f>IF(A179&lt;'Planungstool Heizlast'!$B$8,'Planungstool Heizlast'!$B$21,IF(A179&gt;15,'Planungstool Heizlast'!$B$20,'Planungstool Heizlast'!$B$19/(15-'Planungstool Heizlast'!$B$8)*(15-Leistungsdaten!A179)+'Planungstool Heizlast'!$B$20))</f>
        <v>1.0854666666666668</v>
      </c>
      <c r="E179">
        <v>19.999372511196601</v>
      </c>
      <c r="F179">
        <v>13</v>
      </c>
      <c r="G179">
        <f>IF(E179&lt;'Planungstool Heizlast'!$B$8,'Planungstool Heizlast'!$B$21,IF(E179&gt;15,'Planungstool Heizlast'!$B$20,'Planungstool Heizlast'!$B$19/(15-'Planungstool Heizlast'!$B$8)*(15-Leistungsdaten!E179)+'Planungstool Heizlast'!$B$20))</f>
        <v>1.0854666666666668</v>
      </c>
      <c r="I179">
        <v>19.317387256092999</v>
      </c>
      <c r="J179">
        <v>15</v>
      </c>
      <c r="K179">
        <f>IF(I179&lt;'Planungstool Heizlast'!$B$8,'Planungstool Heizlast'!$B$21,IF(I179&gt;15,'Planungstool Heizlast'!$B$20,'Planungstool Heizlast'!$B$19/(15-'Planungstool Heizlast'!$B$8)*(15-Leistungsdaten!I179)+'Planungstool Heizlast'!$B$20))</f>
        <v>1.0854666666666668</v>
      </c>
      <c r="M179">
        <v>25.284572583374398</v>
      </c>
      <c r="N179">
        <v>19</v>
      </c>
      <c r="O179">
        <f>IF(M179&lt;'Planungstool Heizlast'!$B$8,'Planungstool Heizlast'!$B$21,IF(M179&gt;15,'Planungstool Heizlast'!$B$20,'Planungstool Heizlast'!$B$19/(15-'Planungstool Heizlast'!$B$8)*(15-Leistungsdaten!M179)+'Planungstool Heizlast'!$B$20))</f>
        <v>1.0854666666666668</v>
      </c>
      <c r="Q179">
        <v>23.702432217879199</v>
      </c>
      <c r="R179">
        <v>26</v>
      </c>
      <c r="S179">
        <f>IF(Q179&lt;'Planungstool Heizlast'!$B$8,'Planungstool Heizlast'!$B$21,IF(Q179&gt;15,'Planungstool Heizlast'!$B$20,'Planungstool Heizlast'!$B$19/(15-'Planungstool Heizlast'!$B$8)*(15-Leistungsdaten!Q179)+'Planungstool Heizlast'!$B$20))</f>
        <v>1.0854666666666668</v>
      </c>
      <c r="U179">
        <v>22.8787539354554</v>
      </c>
      <c r="V179">
        <v>40</v>
      </c>
      <c r="W179">
        <f>IF(U179&lt;'Planungstool Heizlast'!$B$8,'Planungstool Heizlast'!$B$21,IF(U179&gt;15,'Planungstool Heizlast'!$B$20,'Planungstool Heizlast'!$B$19/(15-'Planungstool Heizlast'!$B$8)*(15-Leistungsdaten!U179)+'Planungstool Heizlast'!$B$20))</f>
        <v>1.0854666666666668</v>
      </c>
      <c r="Z179" s="1">
        <f>IF('Planungstool Heizlast'!$B$4="EU13L",Leistungsdaten!I179,IF('Planungstool Heizlast'!$B$4="EU10L",E179,IF('Planungstool Heizlast'!$B$4="EU08L",A179,IF('Planungstool Heizlast'!$B$4="EU15L",M179,IF('Planungstool Heizlast'!$B$4="EU20L",Q179,IF('Planungstool Heizlast'!$B$4="EU35L",U179,""))))))</f>
        <v>22.8787539354554</v>
      </c>
      <c r="AA179" s="1">
        <f>IF(OR('Planungstool Heizlast'!$B$9="Fußbodenheizung 35°C",'Planungstool Heizlast'!$B$9="Niedertemperaturheizkörper 45°C"),IF('Planungstool Heizlast'!$B$4="EU13L",Leistungsdaten!J179, IF('Planungstool Heizlast'!$B$4="EU35L",Leistungsdaten!V179,IF('Planungstool Heizlast'!$B$4="EU10L",Leistungsdaten!F179,IF('Planungstool Heizlast'!$B$4="EU08L",Leistungsdaten!B179,IF('Planungstool Heizlast'!$B$4="EU15L",N179,IF('Planungstool Heizlast'!$B$4="EU20L",R179,"")))))),IF('Planungstool Heizlast'!$B$4="EU13L",Leistungsdaten!J179, IF('Planungstool Heizlast'!$B$4="EU35L",Leistungsdaten!V179,IF('Planungstool Heizlast'!$B$4="EU10L",Leistungsdaten!F179,IF('Planungstool Heizlast'!$B$4="EU08L",Leistungsdaten!B179,IF('Planungstool Heizlast'!$B$4="EU15L",N179,IF('Planungstool Heizlast'!$B$4="EU20L",R179,""))))))*0.9)*'Planungstool Heizlast'!$B$5</f>
        <v>40</v>
      </c>
      <c r="AB179" s="1">
        <f>IF('Planungstool Heizlast'!$B$4="EU13L",Leistungsdaten!K179,IF('Planungstool Heizlast'!$B$4="EU10L",Leistungsdaten!G179, IF('Planungstool Heizlast'!$B$4="EU35L",Leistungsdaten!W179,IF('Planungstool Heizlast'!$B$4="EU08L",Leistungsdaten!C179,IF('Planungstool Heizlast'!$B$4="EU15L",O179,IF('Planungstool Heizlast'!$B$4="EU20L",S179,""))))))*$B$274</f>
        <v>1.0854666666666668</v>
      </c>
      <c r="AC179" s="1">
        <f t="shared" si="3"/>
        <v>38.914533333333331</v>
      </c>
    </row>
    <row r="180" spans="1:29" x14ac:dyDescent="0.25">
      <c r="A180">
        <v>16.6185084768547</v>
      </c>
      <c r="B180">
        <v>11.063206481287899</v>
      </c>
      <c r="C180">
        <f>IF(A180&lt;'Planungstool Heizlast'!$B$8,'Planungstool Heizlast'!$B$21,IF(A180&gt;15,'Planungstool Heizlast'!$B$20,'Planungstool Heizlast'!$B$19/(15-'Planungstool Heizlast'!$B$8)*(15-Leistungsdaten!A180)+'Planungstool Heizlast'!$B$20))</f>
        <v>1.0854666666666668</v>
      </c>
      <c r="E180">
        <v>20.244926273862401</v>
      </c>
      <c r="F180">
        <v>13</v>
      </c>
      <c r="G180">
        <f>IF(E180&lt;'Planungstool Heizlast'!$B$8,'Planungstool Heizlast'!$B$21,IF(E180&gt;15,'Planungstool Heizlast'!$B$20,'Planungstool Heizlast'!$B$19/(15-'Planungstool Heizlast'!$B$8)*(15-Leistungsdaten!E180)+'Planungstool Heizlast'!$B$20))</f>
        <v>1.0854666666666668</v>
      </c>
      <c r="I180">
        <v>19.549909307062599</v>
      </c>
      <c r="J180">
        <v>15</v>
      </c>
      <c r="K180">
        <f>IF(I180&lt;'Planungstool Heizlast'!$B$8,'Planungstool Heizlast'!$B$21,IF(I180&gt;15,'Planungstool Heizlast'!$B$20,'Planungstool Heizlast'!$B$19/(15-'Planungstool Heizlast'!$B$8)*(15-Leistungsdaten!I180)+'Planungstool Heizlast'!$B$20))</f>
        <v>1.0854666666666668</v>
      </c>
      <c r="M180">
        <v>25.577809004213702</v>
      </c>
      <c r="N180">
        <v>19</v>
      </c>
      <c r="O180">
        <f>IF(M180&lt;'Planungstool Heizlast'!$B$8,'Planungstool Heizlast'!$B$21,IF(M180&gt;15,'Planungstool Heizlast'!$B$20,'Planungstool Heizlast'!$B$19/(15-'Planungstool Heizlast'!$B$8)*(15-Leistungsdaten!M180)+'Planungstool Heizlast'!$B$20))</f>
        <v>1.0854666666666668</v>
      </c>
      <c r="Q180">
        <v>23.9836022423586</v>
      </c>
      <c r="R180">
        <v>26</v>
      </c>
      <c r="S180">
        <f>IF(Q180&lt;'Planungstool Heizlast'!$B$8,'Planungstool Heizlast'!$B$21,IF(Q180&gt;15,'Planungstool Heizlast'!$B$20,'Planungstool Heizlast'!$B$19/(15-'Planungstool Heizlast'!$B$8)*(15-Leistungsdaten!Q180)+'Planungstool Heizlast'!$B$20))</f>
        <v>1.0854666666666668</v>
      </c>
      <c r="U180">
        <v>23.156833781124899</v>
      </c>
      <c r="V180">
        <v>40</v>
      </c>
      <c r="W180">
        <f>IF(U180&lt;'Planungstool Heizlast'!$B$8,'Planungstool Heizlast'!$B$21,IF(U180&gt;15,'Planungstool Heizlast'!$B$20,'Planungstool Heizlast'!$B$19/(15-'Planungstool Heizlast'!$B$8)*(15-Leistungsdaten!U180)+'Planungstool Heizlast'!$B$20))</f>
        <v>1.0854666666666668</v>
      </c>
      <c r="Z180" s="1">
        <f>IF('Planungstool Heizlast'!$B$4="EU13L",Leistungsdaten!I180,IF('Planungstool Heizlast'!$B$4="EU10L",E180,IF('Planungstool Heizlast'!$B$4="EU08L",A180,IF('Planungstool Heizlast'!$B$4="EU15L",M180,IF('Planungstool Heizlast'!$B$4="EU20L",Q180,IF('Planungstool Heizlast'!$B$4="EU35L",U180,""))))))</f>
        <v>23.156833781124899</v>
      </c>
      <c r="AA180" s="1">
        <f>IF(OR('Planungstool Heizlast'!$B$9="Fußbodenheizung 35°C",'Planungstool Heizlast'!$B$9="Niedertemperaturheizkörper 45°C"),IF('Planungstool Heizlast'!$B$4="EU13L",Leistungsdaten!J180, IF('Planungstool Heizlast'!$B$4="EU35L",Leistungsdaten!V180,IF('Planungstool Heizlast'!$B$4="EU10L",Leistungsdaten!F180,IF('Planungstool Heizlast'!$B$4="EU08L",Leistungsdaten!B180,IF('Planungstool Heizlast'!$B$4="EU15L",N180,IF('Planungstool Heizlast'!$B$4="EU20L",R180,"")))))),IF('Planungstool Heizlast'!$B$4="EU13L",Leistungsdaten!J180, IF('Planungstool Heizlast'!$B$4="EU35L",Leistungsdaten!V180,IF('Planungstool Heizlast'!$B$4="EU10L",Leistungsdaten!F180,IF('Planungstool Heizlast'!$B$4="EU08L",Leistungsdaten!B180,IF('Planungstool Heizlast'!$B$4="EU15L",N180,IF('Planungstool Heizlast'!$B$4="EU20L",R180,""))))))*0.9)*'Planungstool Heizlast'!$B$5</f>
        <v>40</v>
      </c>
      <c r="AB180" s="1">
        <f>IF('Planungstool Heizlast'!$B$4="EU13L",Leistungsdaten!K180,IF('Planungstool Heizlast'!$B$4="EU10L",Leistungsdaten!G180, IF('Planungstool Heizlast'!$B$4="EU35L",Leistungsdaten!W180,IF('Planungstool Heizlast'!$B$4="EU08L",Leistungsdaten!C180,IF('Planungstool Heizlast'!$B$4="EU15L",O180,IF('Planungstool Heizlast'!$B$4="EU20L",S180,""))))))*$B$274</f>
        <v>1.0854666666666668</v>
      </c>
      <c r="AC180" s="1">
        <f t="shared" si="3"/>
        <v>38.914533333333331</v>
      </c>
    </row>
    <row r="181" spans="1:29" x14ac:dyDescent="0.25">
      <c r="A181">
        <v>16.819813803381901</v>
      </c>
      <c r="B181">
        <v>11.056933925766099</v>
      </c>
      <c r="C181">
        <f>IF(A181&lt;'Planungstool Heizlast'!$B$8,'Planungstool Heizlast'!$B$21,IF(A181&gt;15,'Planungstool Heizlast'!$B$20,'Planungstool Heizlast'!$B$19/(15-'Planungstool Heizlast'!$B$8)*(15-Leistungsdaten!A181)+'Planungstool Heizlast'!$B$20))</f>
        <v>1.0854666666666668</v>
      </c>
      <c r="E181">
        <v>20.4905599365499</v>
      </c>
      <c r="F181">
        <v>13</v>
      </c>
      <c r="G181">
        <f>IF(E181&lt;'Planungstool Heizlast'!$B$8,'Planungstool Heizlast'!$B$21,IF(E181&gt;15,'Planungstool Heizlast'!$B$20,'Planungstool Heizlast'!$B$19/(15-'Planungstool Heizlast'!$B$8)*(15-Leistungsdaten!E181)+'Planungstool Heizlast'!$B$20))</f>
        <v>1.0854666666666668</v>
      </c>
      <c r="I181">
        <v>19.748711302743899</v>
      </c>
      <c r="J181">
        <v>15</v>
      </c>
      <c r="K181">
        <f>IF(I181&lt;'Planungstool Heizlast'!$B$8,'Planungstool Heizlast'!$B$21,IF(I181&gt;15,'Planungstool Heizlast'!$B$20,'Planungstool Heizlast'!$B$19/(15-'Planungstool Heizlast'!$B$8)*(15-Leistungsdaten!I181)+'Planungstool Heizlast'!$B$20))</f>
        <v>1.0854666666666668</v>
      </c>
      <c r="M181">
        <v>25.871450976778998</v>
      </c>
      <c r="N181">
        <v>19</v>
      </c>
      <c r="O181">
        <f>IF(M181&lt;'Planungstool Heizlast'!$B$8,'Planungstool Heizlast'!$B$21,IF(M181&gt;15,'Planungstool Heizlast'!$B$20,'Planungstool Heizlast'!$B$19/(15-'Planungstool Heizlast'!$B$8)*(15-Leistungsdaten!M181)+'Planungstool Heizlast'!$B$20))</f>
        <v>1.0854666666666668</v>
      </c>
      <c r="Q181">
        <v>24.2650948542544</v>
      </c>
      <c r="R181">
        <v>26</v>
      </c>
      <c r="S181">
        <f>IF(Q181&lt;'Planungstool Heizlast'!$B$8,'Planungstool Heizlast'!$B$21,IF(Q181&gt;15,'Planungstool Heizlast'!$B$20,'Planungstool Heizlast'!$B$19/(15-'Planungstool Heizlast'!$B$8)*(15-Leistungsdaten!Q181)+'Planungstool Heizlast'!$B$20))</f>
        <v>1.0854666666666668</v>
      </c>
      <c r="U181">
        <v>23.435234951073099</v>
      </c>
      <c r="V181">
        <v>40</v>
      </c>
      <c r="W181">
        <f>IF(U181&lt;'Planungstool Heizlast'!$B$8,'Planungstool Heizlast'!$B$21,IF(U181&gt;15,'Planungstool Heizlast'!$B$20,'Planungstool Heizlast'!$B$19/(15-'Planungstool Heizlast'!$B$8)*(15-Leistungsdaten!U181)+'Planungstool Heizlast'!$B$20))</f>
        <v>1.0854666666666668</v>
      </c>
      <c r="Z181" s="1">
        <f>IF('Planungstool Heizlast'!$B$4="EU13L",Leistungsdaten!I181,IF('Planungstool Heizlast'!$B$4="EU10L",E181,IF('Planungstool Heizlast'!$B$4="EU08L",A181,IF('Planungstool Heizlast'!$B$4="EU15L",M181,IF('Planungstool Heizlast'!$B$4="EU20L",Q181,IF('Planungstool Heizlast'!$B$4="EU35L",U181,""))))))</f>
        <v>23.435234951073099</v>
      </c>
      <c r="AA181" s="1">
        <f>IF(OR('Planungstool Heizlast'!$B$9="Fußbodenheizung 35°C",'Planungstool Heizlast'!$B$9="Niedertemperaturheizkörper 45°C"),IF('Planungstool Heizlast'!$B$4="EU13L",Leistungsdaten!J181, IF('Planungstool Heizlast'!$B$4="EU35L",Leistungsdaten!V181,IF('Planungstool Heizlast'!$B$4="EU10L",Leistungsdaten!F181,IF('Planungstool Heizlast'!$B$4="EU08L",Leistungsdaten!B181,IF('Planungstool Heizlast'!$B$4="EU15L",N181,IF('Planungstool Heizlast'!$B$4="EU20L",R181,"")))))),IF('Planungstool Heizlast'!$B$4="EU13L",Leistungsdaten!J181, IF('Planungstool Heizlast'!$B$4="EU35L",Leistungsdaten!V181,IF('Planungstool Heizlast'!$B$4="EU10L",Leistungsdaten!F181,IF('Planungstool Heizlast'!$B$4="EU08L",Leistungsdaten!B181,IF('Planungstool Heizlast'!$B$4="EU15L",N181,IF('Planungstool Heizlast'!$B$4="EU20L",R181,""))))))*0.9)*'Planungstool Heizlast'!$B$5</f>
        <v>40</v>
      </c>
      <c r="AB181" s="1">
        <f>IF('Planungstool Heizlast'!$B$4="EU13L",Leistungsdaten!K181,IF('Planungstool Heizlast'!$B$4="EU10L",Leistungsdaten!G181, IF('Planungstool Heizlast'!$B$4="EU35L",Leistungsdaten!W181,IF('Planungstool Heizlast'!$B$4="EU08L",Leistungsdaten!C181,IF('Planungstool Heizlast'!$B$4="EU15L",O181,IF('Planungstool Heizlast'!$B$4="EU20L",S181,""))))))*$B$274</f>
        <v>1.0854666666666668</v>
      </c>
      <c r="AC181" s="1">
        <f t="shared" si="3"/>
        <v>38.914533333333331</v>
      </c>
    </row>
    <row r="182" spans="1:29" x14ac:dyDescent="0.25">
      <c r="A182">
        <v>17.045787296819899</v>
      </c>
      <c r="B182">
        <v>11.0954841401945</v>
      </c>
      <c r="C182">
        <f>IF(A182&lt;'Planungstool Heizlast'!$B$8,'Planungstool Heizlast'!$B$21,IF(A182&gt;15,'Planungstool Heizlast'!$B$20,'Planungstool Heizlast'!$B$19/(15-'Planungstool Heizlast'!$B$8)*(15-Leistungsdaten!A182)+'Planungstool Heizlast'!$B$20))</f>
        <v>1.0854666666666668</v>
      </c>
      <c r="E182">
        <v>20.736272978131101</v>
      </c>
      <c r="F182">
        <v>13</v>
      </c>
      <c r="G182">
        <f>IF(E182&lt;'Planungstool Heizlast'!$B$8,'Planungstool Heizlast'!$B$21,IF(E182&gt;15,'Planungstool Heizlast'!$B$20,'Planungstool Heizlast'!$B$19/(15-'Planungstool Heizlast'!$B$8)*(15-Leistungsdaten!E182)+'Planungstool Heizlast'!$B$20))</f>
        <v>1.0854666666666668</v>
      </c>
      <c r="I182">
        <v>19.981001462545201</v>
      </c>
      <c r="J182">
        <v>15</v>
      </c>
      <c r="K182">
        <f>IF(I182&lt;'Planungstool Heizlast'!$B$8,'Planungstool Heizlast'!$B$21,IF(I182&gt;15,'Planungstool Heizlast'!$B$20,'Planungstool Heizlast'!$B$19/(15-'Planungstool Heizlast'!$B$8)*(15-Leistungsdaten!I182)+'Planungstool Heizlast'!$B$20))</f>
        <v>1.0854666666666668</v>
      </c>
      <c r="M182">
        <v>26.1654993801891</v>
      </c>
      <c r="N182">
        <v>19</v>
      </c>
      <c r="O182">
        <f>IF(M182&lt;'Planungstool Heizlast'!$B$8,'Planungstool Heizlast'!$B$21,IF(M182&gt;15,'Planungstool Heizlast'!$B$20,'Planungstool Heizlast'!$B$19/(15-'Planungstool Heizlast'!$B$8)*(15-Leistungsdaten!M182)+'Planungstool Heizlast'!$B$20))</f>
        <v>1.0854666666666668</v>
      </c>
      <c r="Q182">
        <v>24.5469105046643</v>
      </c>
      <c r="R182">
        <v>26</v>
      </c>
      <c r="S182">
        <f>IF(Q182&lt;'Planungstool Heizlast'!$B$8,'Planungstool Heizlast'!$B$21,IF(Q182&gt;15,'Planungstool Heizlast'!$B$20,'Planungstool Heizlast'!$B$19/(15-'Planungstool Heizlast'!$B$8)*(15-Leistungsdaten!Q182)+'Planungstool Heizlast'!$B$20))</f>
        <v>1.0854666666666668</v>
      </c>
      <c r="U182">
        <v>23.7139580387949</v>
      </c>
      <c r="V182">
        <v>40</v>
      </c>
      <c r="W182">
        <f>IF(U182&lt;'Planungstool Heizlast'!$B$8,'Planungstool Heizlast'!$B$21,IF(U182&gt;15,'Planungstool Heizlast'!$B$20,'Planungstool Heizlast'!$B$19/(15-'Planungstool Heizlast'!$B$8)*(15-Leistungsdaten!U182)+'Planungstool Heizlast'!$B$20))</f>
        <v>1.0854666666666668</v>
      </c>
      <c r="Z182" s="1">
        <f>IF('Planungstool Heizlast'!$B$4="EU13L",Leistungsdaten!I182,IF('Planungstool Heizlast'!$B$4="EU10L",E182,IF('Planungstool Heizlast'!$B$4="EU08L",A182,IF('Planungstool Heizlast'!$B$4="EU15L",M182,IF('Planungstool Heizlast'!$B$4="EU20L",Q182,IF('Planungstool Heizlast'!$B$4="EU35L",U182,""))))))</f>
        <v>23.7139580387949</v>
      </c>
      <c r="AA182" s="1">
        <f>IF(OR('Planungstool Heizlast'!$B$9="Fußbodenheizung 35°C",'Planungstool Heizlast'!$B$9="Niedertemperaturheizkörper 45°C"),IF('Planungstool Heizlast'!$B$4="EU13L",Leistungsdaten!J182, IF('Planungstool Heizlast'!$B$4="EU35L",Leistungsdaten!V182,IF('Planungstool Heizlast'!$B$4="EU10L",Leistungsdaten!F182,IF('Planungstool Heizlast'!$B$4="EU08L",Leistungsdaten!B182,IF('Planungstool Heizlast'!$B$4="EU15L",N182,IF('Planungstool Heizlast'!$B$4="EU20L",R182,"")))))),IF('Planungstool Heizlast'!$B$4="EU13L",Leistungsdaten!J182, IF('Planungstool Heizlast'!$B$4="EU35L",Leistungsdaten!V182,IF('Planungstool Heizlast'!$B$4="EU10L",Leistungsdaten!F182,IF('Planungstool Heizlast'!$B$4="EU08L",Leistungsdaten!B182,IF('Planungstool Heizlast'!$B$4="EU15L",N182,IF('Planungstool Heizlast'!$B$4="EU20L",R182,""))))))*0.9)*'Planungstool Heizlast'!$B$5</f>
        <v>40</v>
      </c>
      <c r="AB182" s="1">
        <f>IF('Planungstool Heizlast'!$B$4="EU13L",Leistungsdaten!K182,IF('Planungstool Heizlast'!$B$4="EU10L",Leistungsdaten!G182, IF('Planungstool Heizlast'!$B$4="EU35L",Leistungsdaten!W182,IF('Planungstool Heizlast'!$B$4="EU08L",Leistungsdaten!C182,IF('Planungstool Heizlast'!$B$4="EU15L",O182,IF('Planungstool Heizlast'!$B$4="EU20L",S182,""))))))*$B$274</f>
        <v>1.0854666666666668</v>
      </c>
      <c r="AC182" s="1">
        <f t="shared" si="3"/>
        <v>38.914533333333331</v>
      </c>
    </row>
    <row r="183" spans="1:29" x14ac:dyDescent="0.25">
      <c r="A183">
        <v>17.271736628516699</v>
      </c>
      <c r="B183">
        <v>11.1339552332119</v>
      </c>
      <c r="C183">
        <f>IF(A183&lt;'Planungstool Heizlast'!$B$8,'Planungstool Heizlast'!$B$21,IF(A183&gt;15,'Planungstool Heizlast'!$B$20,'Planungstool Heizlast'!$B$19/(15-'Planungstool Heizlast'!$B$8)*(15-Leistungsdaten!A183)+'Planungstool Heizlast'!$B$20))</f>
        <v>1.0854666666666668</v>
      </c>
      <c r="E183">
        <v>20.9820648701571</v>
      </c>
      <c r="F183">
        <v>13</v>
      </c>
      <c r="G183">
        <f>IF(E183&lt;'Planungstool Heizlast'!$B$8,'Planungstool Heizlast'!$B$21,IF(E183&gt;15,'Planungstool Heizlast'!$B$20,'Planungstool Heizlast'!$B$19/(15-'Planungstool Heizlast'!$B$8)*(15-Leistungsdaten!E183)+'Planungstool Heizlast'!$B$20))</f>
        <v>1.0854666666666668</v>
      </c>
      <c r="I183">
        <v>20.2132302360064</v>
      </c>
      <c r="J183">
        <v>15</v>
      </c>
      <c r="K183">
        <f>IF(I183&lt;'Planungstool Heizlast'!$B$8,'Planungstool Heizlast'!$B$21,IF(I183&gt;15,'Planungstool Heizlast'!$B$20,'Planungstool Heizlast'!$B$19/(15-'Planungstool Heizlast'!$B$8)*(15-Leistungsdaten!I183)+'Planungstool Heizlast'!$B$20))</f>
        <v>1.0854666666666668</v>
      </c>
      <c r="M183">
        <v>26.459955093563</v>
      </c>
      <c r="N183">
        <v>19</v>
      </c>
      <c r="O183">
        <f>IF(M183&lt;'Planungstool Heizlast'!$B$8,'Planungstool Heizlast'!$B$21,IF(M183&gt;15,'Planungstool Heizlast'!$B$20,'Planungstool Heizlast'!$B$19/(15-'Planungstool Heizlast'!$B$8)*(15-Leistungsdaten!M183)+'Planungstool Heizlast'!$B$20))</f>
        <v>1.0854666666666668</v>
      </c>
      <c r="Q183">
        <v>24.829049644686101</v>
      </c>
      <c r="R183">
        <v>26</v>
      </c>
      <c r="S183">
        <f>IF(Q183&lt;'Planungstool Heizlast'!$B$8,'Planungstool Heizlast'!$B$21,IF(Q183&gt;15,'Planungstool Heizlast'!$B$20,'Planungstool Heizlast'!$B$19/(15-'Planungstool Heizlast'!$B$8)*(15-Leistungsdaten!Q183)+'Planungstool Heizlast'!$B$20))</f>
        <v>1.0854666666666668</v>
      </c>
      <c r="U183">
        <v>23.993003637785499</v>
      </c>
      <c r="V183">
        <v>40</v>
      </c>
      <c r="W183">
        <f>IF(U183&lt;'Planungstool Heizlast'!$B$8,'Planungstool Heizlast'!$B$21,IF(U183&gt;15,'Planungstool Heizlast'!$B$20,'Planungstool Heizlast'!$B$19/(15-'Planungstool Heizlast'!$B$8)*(15-Leistungsdaten!U183)+'Planungstool Heizlast'!$B$20))</f>
        <v>1.0854666666666668</v>
      </c>
      <c r="Z183" s="1">
        <f>IF('Planungstool Heizlast'!$B$4="EU13L",Leistungsdaten!I183,IF('Planungstool Heizlast'!$B$4="EU10L",E183,IF('Planungstool Heizlast'!$B$4="EU08L",A183,IF('Planungstool Heizlast'!$B$4="EU15L",M183,IF('Planungstool Heizlast'!$B$4="EU20L",Q183,IF('Planungstool Heizlast'!$B$4="EU35L",U183,""))))))</f>
        <v>23.993003637785499</v>
      </c>
      <c r="AA183" s="1">
        <f>IF(OR('Planungstool Heizlast'!$B$9="Fußbodenheizung 35°C",'Planungstool Heizlast'!$B$9="Niedertemperaturheizkörper 45°C"),IF('Planungstool Heizlast'!$B$4="EU13L",Leistungsdaten!J183, IF('Planungstool Heizlast'!$B$4="EU35L",Leistungsdaten!V183,IF('Planungstool Heizlast'!$B$4="EU10L",Leistungsdaten!F183,IF('Planungstool Heizlast'!$B$4="EU08L",Leistungsdaten!B183,IF('Planungstool Heizlast'!$B$4="EU15L",N183,IF('Planungstool Heizlast'!$B$4="EU20L",R183,"")))))),IF('Planungstool Heizlast'!$B$4="EU13L",Leistungsdaten!J183, IF('Planungstool Heizlast'!$B$4="EU35L",Leistungsdaten!V183,IF('Planungstool Heizlast'!$B$4="EU10L",Leistungsdaten!F183,IF('Planungstool Heizlast'!$B$4="EU08L",Leistungsdaten!B183,IF('Planungstool Heizlast'!$B$4="EU15L",N183,IF('Planungstool Heizlast'!$B$4="EU20L",R183,""))))))*0.9)*'Planungstool Heizlast'!$B$5</f>
        <v>40</v>
      </c>
      <c r="AB183" s="1">
        <f>IF('Planungstool Heizlast'!$B$4="EU13L",Leistungsdaten!K183,IF('Planungstool Heizlast'!$B$4="EU10L",Leistungsdaten!G183, IF('Planungstool Heizlast'!$B$4="EU35L",Leistungsdaten!W183,IF('Planungstool Heizlast'!$B$4="EU08L",Leistungsdaten!C183,IF('Planungstool Heizlast'!$B$4="EU15L",O183,IF('Planungstool Heizlast'!$B$4="EU20L",S183,""))))))*$B$274</f>
        <v>1.0854666666666668</v>
      </c>
      <c r="AC183" s="1">
        <f t="shared" si="3"/>
        <v>38.914533333333331</v>
      </c>
    </row>
    <row r="184" spans="1:29" x14ac:dyDescent="0.25">
      <c r="A184">
        <v>17.472492607986499</v>
      </c>
      <c r="B184">
        <v>11.1268008584663</v>
      </c>
      <c r="C184">
        <f>IF(A184&lt;'Planungstool Heizlast'!$B$8,'Planungstool Heizlast'!$B$21,IF(A184&gt;15,'Planungstool Heizlast'!$B$20,'Planungstool Heizlast'!$B$19/(15-'Planungstool Heizlast'!$B$8)*(15-Leistungsdaten!A184)+'Planungstool Heizlast'!$B$20))</f>
        <v>1.0854666666666668</v>
      </c>
      <c r="E184">
        <v>21.227935076857701</v>
      </c>
      <c r="F184">
        <v>13</v>
      </c>
      <c r="G184">
        <f>IF(E184&lt;'Planungstool Heizlast'!$B$8,'Planungstool Heizlast'!$B$21,IF(E184&gt;15,'Planungstool Heizlast'!$B$20,'Planungstool Heizlast'!$B$19/(15-'Planungstool Heizlast'!$B$8)*(15-Leistungsdaten!E184)+'Planungstool Heizlast'!$B$20))</f>
        <v>1.0854666666666668</v>
      </c>
      <c r="I184">
        <v>20.411403074195899</v>
      </c>
      <c r="J184">
        <v>15</v>
      </c>
      <c r="K184">
        <f>IF(I184&lt;'Planungstool Heizlast'!$B$8,'Planungstool Heizlast'!$B$21,IF(I184&gt;15,'Planungstool Heizlast'!$B$20,'Planungstool Heizlast'!$B$19/(15-'Planungstool Heizlast'!$B$8)*(15-Leistungsdaten!I184)+'Planungstool Heizlast'!$B$20))</f>
        <v>1.0854666666666668</v>
      </c>
      <c r="M184">
        <v>26.754818996019502</v>
      </c>
      <c r="N184">
        <v>19</v>
      </c>
      <c r="O184">
        <f>IF(M184&lt;'Planungstool Heizlast'!$B$8,'Planungstool Heizlast'!$B$21,IF(M184&gt;15,'Planungstool Heizlast'!$B$20,'Planungstool Heizlast'!$B$19/(15-'Planungstool Heizlast'!$B$8)*(15-Leistungsdaten!M184)+'Planungstool Heizlast'!$B$20))</f>
        <v>1.0854666666666668</v>
      </c>
      <c r="Q184">
        <v>25.1115127254177</v>
      </c>
      <c r="R184">
        <v>26</v>
      </c>
      <c r="S184">
        <f>IF(Q184&lt;'Planungstool Heizlast'!$B$8,'Planungstool Heizlast'!$B$21,IF(Q184&gt;15,'Planungstool Heizlast'!$B$20,'Planungstool Heizlast'!$B$19/(15-'Planungstool Heizlast'!$B$8)*(15-Leistungsdaten!Q184)+'Planungstool Heizlast'!$B$20))</f>
        <v>1.0854666666666668</v>
      </c>
      <c r="U184">
        <v>24.272372341539899</v>
      </c>
      <c r="V184">
        <v>40</v>
      </c>
      <c r="W184">
        <f>IF(U184&lt;'Planungstool Heizlast'!$B$8,'Planungstool Heizlast'!$B$21,IF(U184&gt;15,'Planungstool Heizlast'!$B$20,'Planungstool Heizlast'!$B$19/(15-'Planungstool Heizlast'!$B$8)*(15-Leistungsdaten!U184)+'Planungstool Heizlast'!$B$20))</f>
        <v>1.0854666666666668</v>
      </c>
      <c r="Z184" s="1">
        <f>IF('Planungstool Heizlast'!$B$4="EU13L",Leistungsdaten!I184,IF('Planungstool Heizlast'!$B$4="EU10L",E184,IF('Planungstool Heizlast'!$B$4="EU08L",A184,IF('Planungstool Heizlast'!$B$4="EU15L",M184,IF('Planungstool Heizlast'!$B$4="EU20L",Q184,IF('Planungstool Heizlast'!$B$4="EU35L",U184,""))))))</f>
        <v>24.272372341539899</v>
      </c>
      <c r="AA184" s="1">
        <f>IF(OR('Planungstool Heizlast'!$B$9="Fußbodenheizung 35°C",'Planungstool Heizlast'!$B$9="Niedertemperaturheizkörper 45°C"),IF('Planungstool Heizlast'!$B$4="EU13L",Leistungsdaten!J184, IF('Planungstool Heizlast'!$B$4="EU35L",Leistungsdaten!V184,IF('Planungstool Heizlast'!$B$4="EU10L",Leistungsdaten!F184,IF('Planungstool Heizlast'!$B$4="EU08L",Leistungsdaten!B184,IF('Planungstool Heizlast'!$B$4="EU15L",N184,IF('Planungstool Heizlast'!$B$4="EU20L",R184,"")))))),IF('Planungstool Heizlast'!$B$4="EU13L",Leistungsdaten!J184, IF('Planungstool Heizlast'!$B$4="EU35L",Leistungsdaten!V184,IF('Planungstool Heizlast'!$B$4="EU10L",Leistungsdaten!F184,IF('Planungstool Heizlast'!$B$4="EU08L",Leistungsdaten!B184,IF('Planungstool Heizlast'!$B$4="EU15L",N184,IF('Planungstool Heizlast'!$B$4="EU20L",R184,""))))))*0.9)*'Planungstool Heizlast'!$B$5</f>
        <v>40</v>
      </c>
      <c r="AB184" s="1">
        <f>IF('Planungstool Heizlast'!$B$4="EU13L",Leistungsdaten!K184,IF('Planungstool Heizlast'!$B$4="EU10L",Leistungsdaten!G184, IF('Planungstool Heizlast'!$B$4="EU35L",Leistungsdaten!W184,IF('Planungstool Heizlast'!$B$4="EU08L",Leistungsdaten!C184,IF('Planungstool Heizlast'!$B$4="EU15L",O184,IF('Planungstool Heizlast'!$B$4="EU20L",S184,""))))))*$B$274</f>
        <v>1.0854666666666668</v>
      </c>
      <c r="AC184" s="1">
        <f t="shared" si="3"/>
        <v>38.914533333333331</v>
      </c>
    </row>
    <row r="185" spans="1:29" x14ac:dyDescent="0.25">
      <c r="A185">
        <v>17.698267796420001</v>
      </c>
      <c r="B185">
        <v>11.1649402755179</v>
      </c>
      <c r="C185">
        <f>IF(A185&lt;'Planungstool Heizlast'!$B$8,'Planungstool Heizlast'!$B$21,IF(A185&gt;15,'Planungstool Heizlast'!$B$20,'Planungstool Heizlast'!$B$19/(15-'Planungstool Heizlast'!$B$8)*(15-Leistungsdaten!A185)+'Planungstool Heizlast'!$B$20))</f>
        <v>1.0854666666666668</v>
      </c>
      <c r="E185">
        <v>21.473883055141702</v>
      </c>
      <c r="F185">
        <v>13</v>
      </c>
      <c r="G185">
        <f>IF(E185&lt;'Planungstool Heizlast'!$B$8,'Planungstool Heizlast'!$B$21,IF(E185&gt;15,'Planungstool Heizlast'!$B$20,'Planungstool Heizlast'!$B$19/(15-'Planungstool Heizlast'!$B$8)*(15-Leistungsdaten!E185)+'Planungstool Heizlast'!$B$20))</f>
        <v>1.0854666666666668</v>
      </c>
      <c r="I185">
        <v>20.643393427534399</v>
      </c>
      <c r="J185">
        <v>15</v>
      </c>
      <c r="K185">
        <f>IF(I185&lt;'Planungstool Heizlast'!$B$8,'Planungstool Heizlast'!$B$21,IF(I185&gt;15,'Planungstool Heizlast'!$B$20,'Planungstool Heizlast'!$B$19/(15-'Planungstool Heizlast'!$B$8)*(15-Leistungsdaten!I185)+'Planungstool Heizlast'!$B$20))</f>
        <v>1.0854666666666668</v>
      </c>
      <c r="M185">
        <v>27.0500919666774</v>
      </c>
      <c r="N185">
        <v>19</v>
      </c>
      <c r="O185">
        <f>IF(M185&lt;'Planungstool Heizlast'!$B$8,'Planungstool Heizlast'!$B$21,IF(M185&gt;15,'Planungstool Heizlast'!$B$20,'Planungstool Heizlast'!$B$19/(15-'Planungstool Heizlast'!$B$8)*(15-Leistungsdaten!M185)+'Planungstool Heizlast'!$B$20))</f>
        <v>1.0854666666666668</v>
      </c>
      <c r="Q185">
        <v>25.394300197956898</v>
      </c>
      <c r="R185">
        <v>26</v>
      </c>
      <c r="S185">
        <f>IF(Q185&lt;'Planungstool Heizlast'!$B$8,'Planungstool Heizlast'!$B$21,IF(Q185&gt;15,'Planungstool Heizlast'!$B$20,'Planungstool Heizlast'!$B$19/(15-'Planungstool Heizlast'!$B$8)*(15-Leistungsdaten!Q185)+'Planungstool Heizlast'!$B$20))</f>
        <v>1.0854666666666668</v>
      </c>
      <c r="U185">
        <v>24.552064743553299</v>
      </c>
      <c r="V185">
        <v>40</v>
      </c>
      <c r="W185">
        <f>IF(U185&lt;'Planungstool Heizlast'!$B$8,'Planungstool Heizlast'!$B$21,IF(U185&gt;15,'Planungstool Heizlast'!$B$20,'Planungstool Heizlast'!$B$19/(15-'Planungstool Heizlast'!$B$8)*(15-Leistungsdaten!U185)+'Planungstool Heizlast'!$B$20))</f>
        <v>1.0854666666666668</v>
      </c>
      <c r="Z185" s="1">
        <f>IF('Planungstool Heizlast'!$B$4="EU13L",Leistungsdaten!I185,IF('Planungstool Heizlast'!$B$4="EU10L",E185,IF('Planungstool Heizlast'!$B$4="EU08L",A185,IF('Planungstool Heizlast'!$B$4="EU15L",M185,IF('Planungstool Heizlast'!$B$4="EU20L",Q185,IF('Planungstool Heizlast'!$B$4="EU35L",U185,""))))))</f>
        <v>24.552064743553299</v>
      </c>
      <c r="AA185" s="1">
        <f>IF(OR('Planungstool Heizlast'!$B$9="Fußbodenheizung 35°C",'Planungstool Heizlast'!$B$9="Niedertemperaturheizkörper 45°C"),IF('Planungstool Heizlast'!$B$4="EU13L",Leistungsdaten!J185, IF('Planungstool Heizlast'!$B$4="EU35L",Leistungsdaten!V185,IF('Planungstool Heizlast'!$B$4="EU10L",Leistungsdaten!F185,IF('Planungstool Heizlast'!$B$4="EU08L",Leistungsdaten!B185,IF('Planungstool Heizlast'!$B$4="EU15L",N185,IF('Planungstool Heizlast'!$B$4="EU20L",R185,"")))))),IF('Planungstool Heizlast'!$B$4="EU13L",Leistungsdaten!J185, IF('Planungstool Heizlast'!$B$4="EU35L",Leistungsdaten!V185,IF('Planungstool Heizlast'!$B$4="EU10L",Leistungsdaten!F185,IF('Planungstool Heizlast'!$B$4="EU08L",Leistungsdaten!B185,IF('Planungstool Heizlast'!$B$4="EU15L",N185,IF('Planungstool Heizlast'!$B$4="EU20L",R185,""))))))*0.9)*'Planungstool Heizlast'!$B$5</f>
        <v>40</v>
      </c>
      <c r="AB185" s="1">
        <f>IF('Planungstool Heizlast'!$B$4="EU13L",Leistungsdaten!K185,IF('Planungstool Heizlast'!$B$4="EU10L",Leistungsdaten!G185, IF('Planungstool Heizlast'!$B$4="EU35L",Leistungsdaten!W185,IF('Planungstool Heizlast'!$B$4="EU08L",Leistungsdaten!C185,IF('Planungstool Heizlast'!$B$4="EU15L",O185,IF('Planungstool Heizlast'!$B$4="EU20L",S185,""))))))*$B$274</f>
        <v>1.0854666666666668</v>
      </c>
      <c r="AC185" s="1">
        <f t="shared" si="3"/>
        <v>38.914533333333331</v>
      </c>
    </row>
    <row r="186" spans="1:29" x14ac:dyDescent="0.25">
      <c r="A186">
        <v>17.9240154135605</v>
      </c>
      <c r="B186">
        <v>11.202995011032</v>
      </c>
      <c r="C186">
        <f>IF(A186&lt;'Planungstool Heizlast'!$B$8,'Planungstool Heizlast'!$B$21,IF(A186&gt;15,'Planungstool Heizlast'!$B$20,'Planungstool Heizlast'!$B$19/(15-'Planungstool Heizlast'!$B$8)*(15-Leistungsdaten!A186)+'Planungstool Heizlast'!$B$20))</f>
        <v>1.0854666666666668</v>
      </c>
      <c r="E186">
        <v>21.719908254596699</v>
      </c>
      <c r="F186">
        <v>13</v>
      </c>
      <c r="G186">
        <f>IF(E186&lt;'Planungstool Heizlast'!$B$8,'Planungstool Heizlast'!$B$21,IF(E186&gt;15,'Planungstool Heizlast'!$B$20,'Planungstool Heizlast'!$B$19/(15-'Planungstool Heizlast'!$B$8)*(15-Leistungsdaten!E186)+'Planungstool Heizlast'!$B$20))</f>
        <v>1.0854666666666668</v>
      </c>
      <c r="I186">
        <v>20.875318556049699</v>
      </c>
      <c r="J186">
        <v>15</v>
      </c>
      <c r="K186">
        <f>IF(I186&lt;'Planungstool Heizlast'!$B$8,'Planungstool Heizlast'!$B$21,IF(I186&gt;15,'Planungstool Heizlast'!$B$20,'Planungstool Heizlast'!$B$19/(15-'Planungstool Heizlast'!$B$8)*(15-Leistungsdaten!I186)+'Planungstool Heizlast'!$B$20))</f>
        <v>1.0854666666666668</v>
      </c>
      <c r="M186">
        <v>27.3457748846558</v>
      </c>
      <c r="N186">
        <v>19</v>
      </c>
      <c r="O186">
        <f>IF(M186&lt;'Planungstool Heizlast'!$B$8,'Planungstool Heizlast'!$B$21,IF(M186&gt;15,'Planungstool Heizlast'!$B$20,'Planungstool Heizlast'!$B$19/(15-'Planungstool Heizlast'!$B$8)*(15-Leistungsdaten!M186)+'Planungstool Heizlast'!$B$20))</f>
        <v>1.0854666666666668</v>
      </c>
      <c r="Q186">
        <v>25.677412513401499</v>
      </c>
      <c r="R186">
        <v>26</v>
      </c>
      <c r="S186">
        <f>IF(Q186&lt;'Planungstool Heizlast'!$B$8,'Planungstool Heizlast'!$B$21,IF(Q186&gt;15,'Planungstool Heizlast'!$B$20,'Planungstool Heizlast'!$B$19/(15-'Planungstool Heizlast'!$B$8)*(15-Leistungsdaten!Q186)+'Planungstool Heizlast'!$B$20))</f>
        <v>1.0854666666666668</v>
      </c>
      <c r="U186">
        <v>24.832081437320799</v>
      </c>
      <c r="V186">
        <v>40</v>
      </c>
      <c r="W186">
        <f>IF(U186&lt;'Planungstool Heizlast'!$B$8,'Planungstool Heizlast'!$B$21,IF(U186&gt;15,'Planungstool Heizlast'!$B$20,'Planungstool Heizlast'!$B$19/(15-'Planungstool Heizlast'!$B$8)*(15-Leistungsdaten!U186)+'Planungstool Heizlast'!$B$20))</f>
        <v>1.0854666666666668</v>
      </c>
      <c r="Z186" s="1">
        <f>IF('Planungstool Heizlast'!$B$4="EU13L",Leistungsdaten!I186,IF('Planungstool Heizlast'!$B$4="EU10L",E186,IF('Planungstool Heizlast'!$B$4="EU08L",A186,IF('Planungstool Heizlast'!$B$4="EU15L",M186,IF('Planungstool Heizlast'!$B$4="EU20L",Q186,IF('Planungstool Heizlast'!$B$4="EU35L",U186,""))))))</f>
        <v>24.832081437320799</v>
      </c>
      <c r="AA186" s="1">
        <f>IF(OR('Planungstool Heizlast'!$B$9="Fußbodenheizung 35°C",'Planungstool Heizlast'!$B$9="Niedertemperaturheizkörper 45°C"),IF('Planungstool Heizlast'!$B$4="EU13L",Leistungsdaten!J186, IF('Planungstool Heizlast'!$B$4="EU35L",Leistungsdaten!V186,IF('Planungstool Heizlast'!$B$4="EU10L",Leistungsdaten!F186,IF('Planungstool Heizlast'!$B$4="EU08L",Leistungsdaten!B186,IF('Planungstool Heizlast'!$B$4="EU15L",N186,IF('Planungstool Heizlast'!$B$4="EU20L",R186,"")))))),IF('Planungstool Heizlast'!$B$4="EU13L",Leistungsdaten!J186, IF('Planungstool Heizlast'!$B$4="EU35L",Leistungsdaten!V186,IF('Planungstool Heizlast'!$B$4="EU10L",Leistungsdaten!F186,IF('Planungstool Heizlast'!$B$4="EU08L",Leistungsdaten!B186,IF('Planungstool Heizlast'!$B$4="EU15L",N186,IF('Planungstool Heizlast'!$B$4="EU20L",R186,""))))))*0.9)*'Planungstool Heizlast'!$B$5</f>
        <v>40</v>
      </c>
      <c r="AB186" s="1">
        <f>IF('Planungstool Heizlast'!$B$4="EU13L",Leistungsdaten!K186,IF('Planungstool Heizlast'!$B$4="EU10L",Leistungsdaten!G186, IF('Planungstool Heizlast'!$B$4="EU35L",Leistungsdaten!W186,IF('Planungstool Heizlast'!$B$4="EU08L",Leistungsdaten!C186,IF('Planungstool Heizlast'!$B$4="EU15L",O186,IF('Planungstool Heizlast'!$B$4="EU20L",S186,""))))))*$B$274</f>
        <v>1.0854666666666668</v>
      </c>
      <c r="AC186" s="1">
        <f t="shared" si="3"/>
        <v>38.914533333333331</v>
      </c>
    </row>
    <row r="187" spans="1:29" x14ac:dyDescent="0.25">
      <c r="A187">
        <v>18.124214970158899</v>
      </c>
      <c r="B187">
        <v>11.1949495815134</v>
      </c>
      <c r="C187">
        <f>IF(A187&lt;'Planungstool Heizlast'!$B$8,'Planungstool Heizlast'!$B$21,IF(A187&gt;15,'Planungstool Heizlast'!$B$20,'Planungstool Heizlast'!$B$19/(15-'Planungstool Heizlast'!$B$8)*(15-Leistungsdaten!A187)+'Planungstool Heizlast'!$B$20))</f>
        <v>1.0854666666666668</v>
      </c>
      <c r="E187">
        <v>21.966010117489098</v>
      </c>
      <c r="F187">
        <v>13</v>
      </c>
      <c r="G187">
        <f>IF(E187&lt;'Planungstool Heizlast'!$B$8,'Planungstool Heizlast'!$B$21,IF(E187&gt;15,'Planungstool Heizlast'!$B$20,'Planungstool Heizlast'!$B$19/(15-'Planungstool Heizlast'!$B$8)*(15-Leistungsdaten!E187)+'Planungstool Heizlast'!$B$20))</f>
        <v>1.0854666666666668</v>
      </c>
      <c r="I187">
        <v>21.0728550718568</v>
      </c>
      <c r="J187">
        <v>15</v>
      </c>
      <c r="K187">
        <f>IF(I187&lt;'Planungstool Heizlast'!$B$8,'Planungstool Heizlast'!$B$21,IF(I187&gt;15,'Planungstool Heizlast'!$B$20,'Planungstool Heizlast'!$B$19/(15-'Planungstool Heizlast'!$B$8)*(15-Leistungsdaten!I187)+'Planungstool Heizlast'!$B$20))</f>
        <v>1.0854666666666668</v>
      </c>
      <c r="M187">
        <v>27.641868629073301</v>
      </c>
      <c r="N187">
        <v>19</v>
      </c>
      <c r="O187">
        <f>IF(M187&lt;'Planungstool Heizlast'!$B$8,'Planungstool Heizlast'!$B$21,IF(M187&gt;15,'Planungstool Heizlast'!$B$20,'Planungstool Heizlast'!$B$19/(15-'Planungstool Heizlast'!$B$8)*(15-Leistungsdaten!M187)+'Planungstool Heizlast'!$B$20))</f>
        <v>1.0854666666666668</v>
      </c>
      <c r="Q187">
        <v>25.960850122849301</v>
      </c>
      <c r="R187">
        <v>26</v>
      </c>
      <c r="S187">
        <f>IF(Q187&lt;'Planungstool Heizlast'!$B$8,'Planungstool Heizlast'!$B$21,IF(Q187&gt;15,'Planungstool Heizlast'!$B$20,'Planungstool Heizlast'!$B$19/(15-'Planungstool Heizlast'!$B$8)*(15-Leistungsdaten!Q187)+'Planungstool Heizlast'!$B$20))</f>
        <v>1.0854666666666668</v>
      </c>
      <c r="U187">
        <v>25.112423016337399</v>
      </c>
      <c r="V187">
        <v>40</v>
      </c>
      <c r="W187">
        <f>IF(U187&lt;'Planungstool Heizlast'!$B$8,'Planungstool Heizlast'!$B$21,IF(U187&gt;15,'Planungstool Heizlast'!$B$20,'Planungstool Heizlast'!$B$19/(15-'Planungstool Heizlast'!$B$8)*(15-Leistungsdaten!U187)+'Planungstool Heizlast'!$B$20))</f>
        <v>1.0854666666666668</v>
      </c>
      <c r="Z187" s="1">
        <f>IF('Planungstool Heizlast'!$B$4="EU13L",Leistungsdaten!I187,IF('Planungstool Heizlast'!$B$4="EU10L",E187,IF('Planungstool Heizlast'!$B$4="EU08L",A187,IF('Planungstool Heizlast'!$B$4="EU15L",M187,IF('Planungstool Heizlast'!$B$4="EU20L",Q187,IF('Planungstool Heizlast'!$B$4="EU35L",U187,""))))))</f>
        <v>25.112423016337399</v>
      </c>
      <c r="AA187" s="1">
        <f>IF(OR('Planungstool Heizlast'!$B$9="Fußbodenheizung 35°C",'Planungstool Heizlast'!$B$9="Niedertemperaturheizkörper 45°C"),IF('Planungstool Heizlast'!$B$4="EU13L",Leistungsdaten!J187, IF('Planungstool Heizlast'!$B$4="EU35L",Leistungsdaten!V187,IF('Planungstool Heizlast'!$B$4="EU10L",Leistungsdaten!F187,IF('Planungstool Heizlast'!$B$4="EU08L",Leistungsdaten!B187,IF('Planungstool Heizlast'!$B$4="EU15L",N187,IF('Planungstool Heizlast'!$B$4="EU20L",R187,"")))))),IF('Planungstool Heizlast'!$B$4="EU13L",Leistungsdaten!J187, IF('Planungstool Heizlast'!$B$4="EU35L",Leistungsdaten!V187,IF('Planungstool Heizlast'!$B$4="EU10L",Leistungsdaten!F187,IF('Planungstool Heizlast'!$B$4="EU08L",Leistungsdaten!B187,IF('Planungstool Heizlast'!$B$4="EU15L",N187,IF('Planungstool Heizlast'!$B$4="EU20L",R187,""))))))*0.9)*'Planungstool Heizlast'!$B$5</f>
        <v>40</v>
      </c>
      <c r="AB187" s="1">
        <f>IF('Planungstool Heizlast'!$B$4="EU13L",Leistungsdaten!K187,IF('Planungstool Heizlast'!$B$4="EU10L",Leistungsdaten!G187, IF('Planungstool Heizlast'!$B$4="EU35L",Leistungsdaten!W187,IF('Planungstool Heizlast'!$B$4="EU08L",Leistungsdaten!C187,IF('Planungstool Heizlast'!$B$4="EU15L",O187,IF('Planungstool Heizlast'!$B$4="EU20L",S187,""))))))*$B$274</f>
        <v>1.0854666666666668</v>
      </c>
      <c r="AC187" s="1">
        <f t="shared" si="3"/>
        <v>38.914533333333331</v>
      </c>
    </row>
    <row r="188" spans="1:29" x14ac:dyDescent="0.25">
      <c r="A188">
        <v>18.3497823331933</v>
      </c>
      <c r="B188">
        <v>11.2326632875995</v>
      </c>
      <c r="C188">
        <f>IF(A188&lt;'Planungstool Heizlast'!$B$8,'Planungstool Heizlast'!$B$21,IF(A188&gt;15,'Planungstool Heizlast'!$B$20,'Planungstool Heizlast'!$B$19/(15-'Planungstool Heizlast'!$B$8)*(15-Leistungsdaten!A188)+'Planungstool Heizlast'!$B$20))</f>
        <v>1.0854666666666668</v>
      </c>
      <c r="E188">
        <v>22.212188078764399</v>
      </c>
      <c r="F188">
        <v>13</v>
      </c>
      <c r="G188">
        <f>IF(E188&lt;'Planungstool Heizlast'!$B$8,'Planungstool Heizlast'!$B$21,IF(E188&gt;15,'Planungstool Heizlast'!$B$20,'Planungstool Heizlast'!$B$19/(15-'Planungstool Heizlast'!$B$8)*(15-Leistungsdaten!E188)+'Planungstool Heizlast'!$B$20))</f>
        <v>1.0854666666666668</v>
      </c>
      <c r="I188">
        <v>21.304535263537201</v>
      </c>
      <c r="J188">
        <v>15</v>
      </c>
      <c r="K188">
        <f>IF(I188&lt;'Planungstool Heizlast'!$B$8,'Planungstool Heizlast'!$B$21,IF(I188&gt;15,'Planungstool Heizlast'!$B$20,'Planungstool Heizlast'!$B$19/(15-'Planungstool Heizlast'!$B$8)*(15-Leistungsdaten!I188)+'Planungstool Heizlast'!$B$20))</f>
        <v>1.0854666666666668</v>
      </c>
      <c r="M188">
        <v>27.938374079049101</v>
      </c>
      <c r="N188">
        <v>19</v>
      </c>
      <c r="O188">
        <f>IF(M188&lt;'Planungstool Heizlast'!$B$8,'Planungstool Heizlast'!$B$21,IF(M188&gt;15,'Planungstool Heizlast'!$B$20,'Planungstool Heizlast'!$B$19/(15-'Planungstool Heizlast'!$B$8)*(15-Leistungsdaten!M188)+'Planungstool Heizlast'!$B$20))</f>
        <v>1.0854666666666668</v>
      </c>
      <c r="Q188">
        <v>26.244613477398001</v>
      </c>
      <c r="R188">
        <v>26</v>
      </c>
      <c r="S188">
        <f>IF(Q188&lt;'Planungstool Heizlast'!$B$8,'Planungstool Heizlast'!$B$21,IF(Q188&gt;15,'Planungstool Heizlast'!$B$20,'Planungstool Heizlast'!$B$19/(15-'Planungstool Heizlast'!$B$8)*(15-Leistungsdaten!Q188)+'Planungstool Heizlast'!$B$20))</f>
        <v>1.0854666666666668</v>
      </c>
      <c r="U188">
        <v>25.3930900740982</v>
      </c>
      <c r="V188">
        <v>40</v>
      </c>
      <c r="W188">
        <f>IF(U188&lt;'Planungstool Heizlast'!$B$8,'Planungstool Heizlast'!$B$21,IF(U188&gt;15,'Planungstool Heizlast'!$B$20,'Planungstool Heizlast'!$B$19/(15-'Planungstool Heizlast'!$B$8)*(15-Leistungsdaten!U188)+'Planungstool Heizlast'!$B$20))</f>
        <v>1.0854666666666668</v>
      </c>
      <c r="Z188" s="1">
        <f>IF('Planungstool Heizlast'!$B$4="EU13L",Leistungsdaten!I188,IF('Planungstool Heizlast'!$B$4="EU10L",E188,IF('Planungstool Heizlast'!$B$4="EU08L",A188,IF('Planungstool Heizlast'!$B$4="EU15L",M188,IF('Planungstool Heizlast'!$B$4="EU20L",Q188,IF('Planungstool Heizlast'!$B$4="EU35L",U188,""))))))</f>
        <v>25.3930900740982</v>
      </c>
      <c r="AA188" s="1">
        <f>IF(OR('Planungstool Heizlast'!$B$9="Fußbodenheizung 35°C",'Planungstool Heizlast'!$B$9="Niedertemperaturheizkörper 45°C"),IF('Planungstool Heizlast'!$B$4="EU13L",Leistungsdaten!J188, IF('Planungstool Heizlast'!$B$4="EU35L",Leistungsdaten!V188,IF('Planungstool Heizlast'!$B$4="EU10L",Leistungsdaten!F188,IF('Planungstool Heizlast'!$B$4="EU08L",Leistungsdaten!B188,IF('Planungstool Heizlast'!$B$4="EU15L",N188,IF('Planungstool Heizlast'!$B$4="EU20L",R188,"")))))),IF('Planungstool Heizlast'!$B$4="EU13L",Leistungsdaten!J188, IF('Planungstool Heizlast'!$B$4="EU35L",Leistungsdaten!V188,IF('Planungstool Heizlast'!$B$4="EU10L",Leistungsdaten!F188,IF('Planungstool Heizlast'!$B$4="EU08L",Leistungsdaten!B188,IF('Planungstool Heizlast'!$B$4="EU15L",N188,IF('Planungstool Heizlast'!$B$4="EU20L",R188,""))))))*0.9)*'Planungstool Heizlast'!$B$5</f>
        <v>40</v>
      </c>
      <c r="AB188" s="1">
        <f>IF('Planungstool Heizlast'!$B$4="EU13L",Leistungsdaten!K188,IF('Planungstool Heizlast'!$B$4="EU10L",Leistungsdaten!G188, IF('Planungstool Heizlast'!$B$4="EU35L",Leistungsdaten!W188,IF('Planungstool Heizlast'!$B$4="EU08L",Leistungsdaten!C188,IF('Planungstool Heizlast'!$B$4="EU15L",O188,IF('Planungstool Heizlast'!$B$4="EU20L",S188,""))))))*$B$274</f>
        <v>1.0854666666666668</v>
      </c>
      <c r="AC188" s="1">
        <f t="shared" si="3"/>
        <v>38.914533333333331</v>
      </c>
    </row>
    <row r="189" spans="1:29" x14ac:dyDescent="0.25">
      <c r="A189">
        <v>18.575318711311802</v>
      </c>
      <c r="B189">
        <v>11.270286745845301</v>
      </c>
      <c r="C189">
        <f>IF(A189&lt;'Planungstool Heizlast'!$B$8,'Planungstool Heizlast'!$B$21,IF(A189&gt;15,'Planungstool Heizlast'!$B$20,'Planungstool Heizlast'!$B$19/(15-'Planungstool Heizlast'!$B$8)*(15-Leistungsdaten!A189)+'Planungstool Heizlast'!$B$20))</f>
        <v>1.0854666666666668</v>
      </c>
      <c r="E189">
        <v>22.458441566046702</v>
      </c>
      <c r="F189">
        <v>13</v>
      </c>
      <c r="G189">
        <f>IF(E189&lt;'Planungstool Heizlast'!$B$8,'Planungstool Heizlast'!$B$21,IF(E189&gt;15,'Planungstool Heizlast'!$B$20,'Planungstool Heizlast'!$B$19/(15-'Planungstool Heizlast'!$B$8)*(15-Leistungsdaten!E189)+'Planungstool Heizlast'!$B$20))</f>
        <v>1.0854666666666668</v>
      </c>
      <c r="I189">
        <v>21.536146371190299</v>
      </c>
      <c r="J189">
        <v>15</v>
      </c>
      <c r="K189">
        <f>IF(I189&lt;'Planungstool Heizlast'!$B$8,'Planungstool Heizlast'!$B$21,IF(I189&gt;15,'Planungstool Heizlast'!$B$20,'Planungstool Heizlast'!$B$19/(15-'Planungstool Heizlast'!$B$8)*(15-Leistungsdaten!I189)+'Planungstool Heizlast'!$B$20))</f>
        <v>1.0854666666666668</v>
      </c>
      <c r="M189">
        <v>28.235292113701799</v>
      </c>
      <c r="N189">
        <v>19</v>
      </c>
      <c r="O189">
        <f>IF(M189&lt;'Planungstool Heizlast'!$B$8,'Planungstool Heizlast'!$B$21,IF(M189&gt;15,'Planungstool Heizlast'!$B$20,'Planungstool Heizlast'!$B$19/(15-'Planungstool Heizlast'!$B$8)*(15-Leistungsdaten!M189)+'Planungstool Heizlast'!$B$20))</f>
        <v>1.0854666666666668</v>
      </c>
      <c r="Q189">
        <v>26.5287030281456</v>
      </c>
      <c r="R189">
        <v>26</v>
      </c>
      <c r="S189">
        <f>IF(Q189&lt;'Planungstool Heizlast'!$B$8,'Planungstool Heizlast'!$B$21,IF(Q189&gt;15,'Planungstool Heizlast'!$B$20,'Planungstool Heizlast'!$B$19/(15-'Planungstool Heizlast'!$B$8)*(15-Leistungsdaten!Q189)+'Planungstool Heizlast'!$B$20))</f>
        <v>1.0854666666666668</v>
      </c>
      <c r="U189">
        <v>25.674083204098501</v>
      </c>
      <c r="V189">
        <v>40</v>
      </c>
      <c r="W189">
        <f>IF(U189&lt;'Planungstool Heizlast'!$B$8,'Planungstool Heizlast'!$B$21,IF(U189&gt;15,'Planungstool Heizlast'!$B$20,'Planungstool Heizlast'!$B$19/(15-'Planungstool Heizlast'!$B$8)*(15-Leistungsdaten!U189)+'Planungstool Heizlast'!$B$20))</f>
        <v>1.0854666666666668</v>
      </c>
      <c r="Z189" s="1">
        <f>IF('Planungstool Heizlast'!$B$4="EU13L",Leistungsdaten!I189,IF('Planungstool Heizlast'!$B$4="EU10L",E189,IF('Planungstool Heizlast'!$B$4="EU08L",A189,IF('Planungstool Heizlast'!$B$4="EU15L",M189,IF('Planungstool Heizlast'!$B$4="EU20L",Q189,IF('Planungstool Heizlast'!$B$4="EU35L",U189,""))))))</f>
        <v>25.674083204098501</v>
      </c>
      <c r="AA189" s="1">
        <f>IF(OR('Planungstool Heizlast'!$B$9="Fußbodenheizung 35°C",'Planungstool Heizlast'!$B$9="Niedertemperaturheizkörper 45°C"),IF('Planungstool Heizlast'!$B$4="EU13L",Leistungsdaten!J189, IF('Planungstool Heizlast'!$B$4="EU35L",Leistungsdaten!V189,IF('Planungstool Heizlast'!$B$4="EU10L",Leistungsdaten!F189,IF('Planungstool Heizlast'!$B$4="EU08L",Leistungsdaten!B189,IF('Planungstool Heizlast'!$B$4="EU15L",N189,IF('Planungstool Heizlast'!$B$4="EU20L",R189,"")))))),IF('Planungstool Heizlast'!$B$4="EU13L",Leistungsdaten!J189, IF('Planungstool Heizlast'!$B$4="EU35L",Leistungsdaten!V189,IF('Planungstool Heizlast'!$B$4="EU10L",Leistungsdaten!F189,IF('Planungstool Heizlast'!$B$4="EU08L",Leistungsdaten!B189,IF('Planungstool Heizlast'!$B$4="EU15L",N189,IF('Planungstool Heizlast'!$B$4="EU20L",R189,""))))))*0.9)*'Planungstool Heizlast'!$B$5</f>
        <v>40</v>
      </c>
      <c r="AB189" s="1">
        <f>IF('Planungstool Heizlast'!$B$4="EU13L",Leistungsdaten!K189,IF('Planungstool Heizlast'!$B$4="EU10L",Leistungsdaten!G189, IF('Planungstool Heizlast'!$B$4="EU35L",Leistungsdaten!W189,IF('Planungstool Heizlast'!$B$4="EU08L",Leistungsdaten!C189,IF('Planungstool Heizlast'!$B$4="EU15L",O189,IF('Planungstool Heizlast'!$B$4="EU20L",S189,""))))))*$B$274</f>
        <v>1.0854666666666668</v>
      </c>
      <c r="AC189" s="1">
        <f t="shared" si="3"/>
        <v>38.914533333333331</v>
      </c>
    </row>
    <row r="190" spans="1:29" x14ac:dyDescent="0.25">
      <c r="A190">
        <v>18.774954985064198</v>
      </c>
      <c r="B190">
        <v>11.2613413534686</v>
      </c>
      <c r="C190">
        <f>IF(A190&lt;'Planungstool Heizlast'!$B$8,'Planungstool Heizlast'!$B$21,IF(A190&gt;15,'Planungstool Heizlast'!$B$20,'Planungstool Heizlast'!$B$19/(15-'Planungstool Heizlast'!$B$8)*(15-Leistungsdaten!A190)+'Planungstool Heizlast'!$B$20))</f>
        <v>1.0854666666666668</v>
      </c>
      <c r="E190">
        <v>22.704769999639201</v>
      </c>
      <c r="F190">
        <v>13</v>
      </c>
      <c r="G190">
        <f>IF(E190&lt;'Planungstool Heizlast'!$B$8,'Planungstool Heizlast'!$B$21,IF(E190&gt;15,'Planungstool Heizlast'!$B$20,'Planungstool Heizlast'!$B$19/(15-'Planungstool Heizlast'!$B$8)*(15-Leistungsdaten!E190)+'Planungstool Heizlast'!$B$20))</f>
        <v>1.0854666666666668</v>
      </c>
      <c r="I190">
        <v>21.7330395560884</v>
      </c>
      <c r="J190">
        <v>15</v>
      </c>
      <c r="K190">
        <f>IF(I190&lt;'Planungstool Heizlast'!$B$8,'Planungstool Heizlast'!$B$21,IF(I190&gt;15,'Planungstool Heizlast'!$B$20,'Planungstool Heizlast'!$B$19/(15-'Planungstool Heizlast'!$B$8)*(15-Leistungsdaten!I190)+'Planungstool Heizlast'!$B$20))</f>
        <v>1.0854666666666668</v>
      </c>
      <c r="M190">
        <v>28.532623612150399</v>
      </c>
      <c r="N190">
        <v>19</v>
      </c>
      <c r="O190">
        <f>IF(M190&lt;'Planungstool Heizlast'!$B$8,'Planungstool Heizlast'!$B$21,IF(M190&gt;15,'Planungstool Heizlast'!$B$20,'Planungstool Heizlast'!$B$19/(15-'Planungstool Heizlast'!$B$8)*(15-Leistungsdaten!M190)+'Planungstool Heizlast'!$B$20))</f>
        <v>1.0854666666666668</v>
      </c>
      <c r="Q190">
        <v>26.813119226189698</v>
      </c>
      <c r="R190">
        <v>26</v>
      </c>
      <c r="S190">
        <f>IF(Q190&lt;'Planungstool Heizlast'!$B$8,'Planungstool Heizlast'!$B$21,IF(Q190&gt;15,'Planungstool Heizlast'!$B$20,'Planungstool Heizlast'!$B$19/(15-'Planungstool Heizlast'!$B$8)*(15-Leistungsdaten!Q190)+'Planungstool Heizlast'!$B$20))</f>
        <v>1.0854666666666668</v>
      </c>
      <c r="U190">
        <v>25.955402999833101</v>
      </c>
      <c r="V190">
        <v>40</v>
      </c>
      <c r="W190">
        <f>IF(U190&lt;'Planungstool Heizlast'!$B$8,'Planungstool Heizlast'!$B$21,IF(U190&gt;15,'Planungstool Heizlast'!$B$20,'Planungstool Heizlast'!$B$19/(15-'Planungstool Heizlast'!$B$8)*(15-Leistungsdaten!U190)+'Planungstool Heizlast'!$B$20))</f>
        <v>1.0854666666666668</v>
      </c>
      <c r="Z190" s="1">
        <f>IF('Planungstool Heizlast'!$B$4="EU13L",Leistungsdaten!I190,IF('Planungstool Heizlast'!$B$4="EU10L",E190,IF('Planungstool Heizlast'!$B$4="EU08L",A190,IF('Planungstool Heizlast'!$B$4="EU15L",M190,IF('Planungstool Heizlast'!$B$4="EU20L",Q190,IF('Planungstool Heizlast'!$B$4="EU35L",U190,""))))))</f>
        <v>25.955402999833101</v>
      </c>
      <c r="AA190" s="1">
        <f>IF(OR('Planungstool Heizlast'!$B$9="Fußbodenheizung 35°C",'Planungstool Heizlast'!$B$9="Niedertemperaturheizkörper 45°C"),IF('Planungstool Heizlast'!$B$4="EU13L",Leistungsdaten!J190, IF('Planungstool Heizlast'!$B$4="EU35L",Leistungsdaten!V190,IF('Planungstool Heizlast'!$B$4="EU10L",Leistungsdaten!F190,IF('Planungstool Heizlast'!$B$4="EU08L",Leistungsdaten!B190,IF('Planungstool Heizlast'!$B$4="EU15L",N190,IF('Planungstool Heizlast'!$B$4="EU20L",R190,"")))))),IF('Planungstool Heizlast'!$B$4="EU13L",Leistungsdaten!J190, IF('Planungstool Heizlast'!$B$4="EU35L",Leistungsdaten!V190,IF('Planungstool Heizlast'!$B$4="EU10L",Leistungsdaten!F190,IF('Planungstool Heizlast'!$B$4="EU08L",Leistungsdaten!B190,IF('Planungstool Heizlast'!$B$4="EU15L",N190,IF('Planungstool Heizlast'!$B$4="EU20L",R190,""))))))*0.9)*'Planungstool Heizlast'!$B$5</f>
        <v>40</v>
      </c>
      <c r="AB190" s="1">
        <f>IF('Planungstool Heizlast'!$B$4="EU13L",Leistungsdaten!K190,IF('Planungstool Heizlast'!$B$4="EU10L",Leistungsdaten!G190, IF('Planungstool Heizlast'!$B$4="EU35L",Leistungsdaten!W190,IF('Planungstool Heizlast'!$B$4="EU08L",Leistungsdaten!C190,IF('Planungstool Heizlast'!$B$4="EU15L",O190,IF('Planungstool Heizlast'!$B$4="EU20L",S190,""))))))*$B$274</f>
        <v>1.0854666666666668</v>
      </c>
      <c r="AC190" s="1">
        <f t="shared" si="3"/>
        <v>38.914533333333331</v>
      </c>
    </row>
    <row r="191" spans="1:29" x14ac:dyDescent="0.25">
      <c r="A191">
        <v>19.000305048220898</v>
      </c>
      <c r="B191">
        <v>11.298614504663</v>
      </c>
      <c r="C191">
        <f>IF(A191&lt;'Planungstool Heizlast'!$B$8,'Planungstool Heizlast'!$B$21,IF(A191&gt;15,'Planungstool Heizlast'!$B$20,'Planungstool Heizlast'!$B$19/(15-'Planungstool Heizlast'!$B$8)*(15-Leistungsdaten!A191)+'Planungstool Heizlast'!$B$20))</f>
        <v>1.0854666666666668</v>
      </c>
      <c r="E191">
        <v>22.951172792523899</v>
      </c>
      <c r="F191">
        <v>13</v>
      </c>
      <c r="G191">
        <f>IF(E191&lt;'Planungstool Heizlast'!$B$8,'Planungstool Heizlast'!$B$21,IF(E191&gt;15,'Planungstool Heizlast'!$B$20,'Planungstool Heizlast'!$B$19/(15-'Planungstool Heizlast'!$B$8)*(15-Leistungsdaten!E191)+'Planungstool Heizlast'!$B$20))</f>
        <v>1.0854666666666668</v>
      </c>
      <c r="I191">
        <v>21.964399222391901</v>
      </c>
      <c r="J191">
        <v>15</v>
      </c>
      <c r="K191">
        <f>IF(I191&lt;'Planungstool Heizlast'!$B$8,'Planungstool Heizlast'!$B$21,IF(I191&gt;15,'Planungstool Heizlast'!$B$20,'Planungstool Heizlast'!$B$19/(15-'Planungstool Heizlast'!$B$8)*(15-Leistungsdaten!I191)+'Planungstool Heizlast'!$B$20))</f>
        <v>1.0854666666666668</v>
      </c>
      <c r="M191">
        <v>28.8303694535138</v>
      </c>
      <c r="N191">
        <v>19</v>
      </c>
      <c r="O191">
        <f>IF(M191&lt;'Planungstool Heizlast'!$B$8,'Planungstool Heizlast'!$B$21,IF(M191&gt;15,'Planungstool Heizlast'!$B$20,'Planungstool Heizlast'!$B$19/(15-'Planungstool Heizlast'!$B$8)*(15-Leistungsdaten!M191)+'Planungstool Heizlast'!$B$20))</f>
        <v>1.0854666666666668</v>
      </c>
      <c r="Q191">
        <v>27.097862522628301</v>
      </c>
      <c r="R191">
        <v>26</v>
      </c>
      <c r="S191">
        <f>IF(Q191&lt;'Planungstool Heizlast'!$B$8,'Planungstool Heizlast'!$B$21,IF(Q191&gt;15,'Planungstool Heizlast'!$B$20,'Planungstool Heizlast'!$B$19/(15-'Planungstool Heizlast'!$B$8)*(15-Leistungsdaten!Q191)+'Planungstool Heizlast'!$B$20))</f>
        <v>1.0854666666666668</v>
      </c>
      <c r="U191">
        <v>26.2370500547974</v>
      </c>
      <c r="V191">
        <v>40</v>
      </c>
      <c r="W191">
        <f>IF(U191&lt;'Planungstool Heizlast'!$B$8,'Planungstool Heizlast'!$B$21,IF(U191&gt;15,'Planungstool Heizlast'!$B$20,'Planungstool Heizlast'!$B$19/(15-'Planungstool Heizlast'!$B$8)*(15-Leistungsdaten!U191)+'Planungstool Heizlast'!$B$20))</f>
        <v>1.0854666666666668</v>
      </c>
      <c r="Z191" s="1">
        <f>IF('Planungstool Heizlast'!$B$4="EU13L",Leistungsdaten!I191,IF('Planungstool Heizlast'!$B$4="EU10L",E191,IF('Planungstool Heizlast'!$B$4="EU08L",A191,IF('Planungstool Heizlast'!$B$4="EU15L",M191,IF('Planungstool Heizlast'!$B$4="EU20L",Q191,IF('Planungstool Heizlast'!$B$4="EU35L",U191,""))))))</f>
        <v>26.2370500547974</v>
      </c>
      <c r="AA191" s="1">
        <f>IF(OR('Planungstool Heizlast'!$B$9="Fußbodenheizung 35°C",'Planungstool Heizlast'!$B$9="Niedertemperaturheizkörper 45°C"),IF('Planungstool Heizlast'!$B$4="EU13L",Leistungsdaten!J191, IF('Planungstool Heizlast'!$B$4="EU35L",Leistungsdaten!V191,IF('Planungstool Heizlast'!$B$4="EU10L",Leistungsdaten!F191,IF('Planungstool Heizlast'!$B$4="EU08L",Leistungsdaten!B191,IF('Planungstool Heizlast'!$B$4="EU15L",N191,IF('Planungstool Heizlast'!$B$4="EU20L",R191,"")))))),IF('Planungstool Heizlast'!$B$4="EU13L",Leistungsdaten!J191, IF('Planungstool Heizlast'!$B$4="EU35L",Leistungsdaten!V191,IF('Planungstool Heizlast'!$B$4="EU10L",Leistungsdaten!F191,IF('Planungstool Heizlast'!$B$4="EU08L",Leistungsdaten!B191,IF('Planungstool Heizlast'!$B$4="EU15L",N191,IF('Planungstool Heizlast'!$B$4="EU20L",R191,""))))))*0.9)*'Planungstool Heizlast'!$B$5</f>
        <v>40</v>
      </c>
      <c r="AB191" s="1">
        <f>IF('Planungstool Heizlast'!$B$4="EU13L",Leistungsdaten!K191,IF('Planungstool Heizlast'!$B$4="EU10L",Leistungsdaten!G191, IF('Planungstool Heizlast'!$B$4="EU35L",Leistungsdaten!W191,IF('Planungstool Heizlast'!$B$4="EU08L",Leistungsdaten!C191,IF('Planungstool Heizlast'!$B$4="EU15L",O191,IF('Planungstool Heizlast'!$B$4="EU20L",S191,""))))))*$B$274</f>
        <v>1.0854666666666668</v>
      </c>
      <c r="AC191" s="1">
        <f t="shared" si="3"/>
        <v>38.914533333333331</v>
      </c>
    </row>
    <row r="192" spans="1:29" x14ac:dyDescent="0.25">
      <c r="A192">
        <v>19.225620708749702</v>
      </c>
      <c r="B192">
        <v>11.335791835509999</v>
      </c>
      <c r="C192">
        <f>IF(A192&lt;'Planungstool Heizlast'!$B$8,'Planungstool Heizlast'!$B$21,IF(A192&gt;15,'Planungstool Heizlast'!$B$20,'Planungstool Heizlast'!$B$19/(15-'Planungstool Heizlast'!$B$8)*(15-Leistungsdaten!A192)+'Planungstool Heizlast'!$B$20))</f>
        <v>1.0854666666666668</v>
      </c>
      <c r="E192">
        <v>23.197649350361601</v>
      </c>
      <c r="F192">
        <v>13</v>
      </c>
      <c r="G192">
        <f>IF(E192&lt;'Planungstool Heizlast'!$B$8,'Planungstool Heizlast'!$B$21,IF(E192&gt;15,'Planungstool Heizlast'!$B$20,'Planungstool Heizlast'!$B$19/(15-'Planungstool Heizlast'!$B$8)*(15-Leistungsdaten!E192)+'Planungstool Heizlast'!$B$20))</f>
        <v>1.0854666666666668</v>
      </c>
      <c r="I192">
        <v>22.195685924725201</v>
      </c>
      <c r="J192">
        <v>15</v>
      </c>
      <c r="K192">
        <f>IF(I192&lt;'Planungstool Heizlast'!$B$8,'Planungstool Heizlast'!$B$21,IF(I192&gt;15,'Planungstool Heizlast'!$B$20,'Planungstool Heizlast'!$B$19/(15-'Planungstool Heizlast'!$B$8)*(15-Leistungsdaten!I192)+'Planungstool Heizlast'!$B$20))</f>
        <v>1.0854666666666668</v>
      </c>
      <c r="M192">
        <v>29.1285305169108</v>
      </c>
      <c r="N192">
        <v>19</v>
      </c>
      <c r="O192">
        <f>IF(M192&lt;'Planungstool Heizlast'!$B$8,'Planungstool Heizlast'!$B$21,IF(M192&gt;15,'Planungstool Heizlast'!$B$20,'Planungstool Heizlast'!$B$19/(15-'Planungstool Heizlast'!$B$8)*(15-Leistungsdaten!M192)+'Planungstool Heizlast'!$B$20))</f>
        <v>1.0854666666666668</v>
      </c>
      <c r="Q192">
        <v>27.382933368559101</v>
      </c>
      <c r="R192">
        <v>26</v>
      </c>
      <c r="S192">
        <f>IF(Q192&lt;'Planungstool Heizlast'!$B$8,'Planungstool Heizlast'!$B$21,IF(Q192&gt;15,'Planungstool Heizlast'!$B$20,'Planungstool Heizlast'!$B$19/(15-'Planungstool Heizlast'!$B$8)*(15-Leistungsdaten!Q192)+'Planungstool Heizlast'!$B$20))</f>
        <v>1.0854666666666668</v>
      </c>
      <c r="U192">
        <v>26.519024962486199</v>
      </c>
      <c r="V192">
        <v>40</v>
      </c>
      <c r="W192">
        <f>IF(U192&lt;'Planungstool Heizlast'!$B$8,'Planungstool Heizlast'!$B$21,IF(U192&gt;15,'Planungstool Heizlast'!$B$20,'Planungstool Heizlast'!$B$19/(15-'Planungstool Heizlast'!$B$8)*(15-Leistungsdaten!U192)+'Planungstool Heizlast'!$B$20))</f>
        <v>1.0854666666666668</v>
      </c>
      <c r="Z192" s="1">
        <f>IF('Planungstool Heizlast'!$B$4="EU13L",Leistungsdaten!I192,IF('Planungstool Heizlast'!$B$4="EU10L",E192,IF('Planungstool Heizlast'!$B$4="EU08L",A192,IF('Planungstool Heizlast'!$B$4="EU15L",M192,IF('Planungstool Heizlast'!$B$4="EU20L",Q192,IF('Planungstool Heizlast'!$B$4="EU35L",U192,""))))))</f>
        <v>26.519024962486199</v>
      </c>
      <c r="AA192" s="1">
        <f>IF(OR('Planungstool Heizlast'!$B$9="Fußbodenheizung 35°C",'Planungstool Heizlast'!$B$9="Niedertemperaturheizkörper 45°C"),IF('Planungstool Heizlast'!$B$4="EU13L",Leistungsdaten!J192, IF('Planungstool Heizlast'!$B$4="EU35L",Leistungsdaten!V192,IF('Planungstool Heizlast'!$B$4="EU10L",Leistungsdaten!F192,IF('Planungstool Heizlast'!$B$4="EU08L",Leistungsdaten!B192,IF('Planungstool Heizlast'!$B$4="EU15L",N192,IF('Planungstool Heizlast'!$B$4="EU20L",R192,"")))))),IF('Planungstool Heizlast'!$B$4="EU13L",Leistungsdaten!J192, IF('Planungstool Heizlast'!$B$4="EU35L",Leistungsdaten!V192,IF('Planungstool Heizlast'!$B$4="EU10L",Leistungsdaten!F192,IF('Planungstool Heizlast'!$B$4="EU08L",Leistungsdaten!B192,IF('Planungstool Heizlast'!$B$4="EU15L",N192,IF('Planungstool Heizlast'!$B$4="EU20L",R192,""))))))*0.9)*'Planungstool Heizlast'!$B$5</f>
        <v>40</v>
      </c>
      <c r="AB192" s="1">
        <f>IF('Planungstool Heizlast'!$B$4="EU13L",Leistungsdaten!K192,IF('Planungstool Heizlast'!$B$4="EU10L",Leistungsdaten!G192, IF('Planungstool Heizlast'!$B$4="EU35L",Leistungsdaten!W192,IF('Planungstool Heizlast'!$B$4="EU08L",Leistungsdaten!C192,IF('Planungstool Heizlast'!$B$4="EU15L",O192,IF('Planungstool Heizlast'!$B$4="EU20L",S192,""))))))*$B$274</f>
        <v>1.0854666666666668</v>
      </c>
      <c r="AC192" s="1">
        <f t="shared" si="3"/>
        <v>38.914533333333331</v>
      </c>
    </row>
    <row r="193" spans="1:29" x14ac:dyDescent="0.25">
      <c r="A193">
        <v>19.424687055556898</v>
      </c>
      <c r="B193">
        <v>11.325937899708499</v>
      </c>
      <c r="C193">
        <f>IF(A193&lt;'Planungstool Heizlast'!$B$8,'Planungstool Heizlast'!$B$21,IF(A193&gt;15,'Planungstool Heizlast'!$B$20,'Planungstool Heizlast'!$B$19/(15-'Planungstool Heizlast'!$B$8)*(15-Leistungsdaten!A193)+'Planungstool Heizlast'!$B$20))</f>
        <v>1.0854666666666668</v>
      </c>
      <c r="E193">
        <v>23.444199071492001</v>
      </c>
      <c r="F193">
        <v>13</v>
      </c>
      <c r="G193">
        <f>IF(E193&lt;'Planungstool Heizlast'!$B$8,'Planungstool Heizlast'!$B$21,IF(E193&gt;15,'Planungstool Heizlast'!$B$20,'Planungstool Heizlast'!$B$19/(15-'Planungstool Heizlast'!$B$8)*(15-Leistungsdaten!E193)+'Planungstool Heizlast'!$B$20))</f>
        <v>1.0854666666666668</v>
      </c>
      <c r="I193">
        <v>22.391928926493499</v>
      </c>
      <c r="J193">
        <v>15</v>
      </c>
      <c r="K193">
        <f>IF(I193&lt;'Planungstool Heizlast'!$B$8,'Planungstool Heizlast'!$B$21,IF(I193&gt;15,'Planungstool Heizlast'!$B$20,'Planungstool Heizlast'!$B$19/(15-'Planungstool Heizlast'!$B$8)*(15-Leistungsdaten!I193)+'Planungstool Heizlast'!$B$20))</f>
        <v>1.0854666666666668</v>
      </c>
      <c r="M193">
        <v>29.427107681460299</v>
      </c>
      <c r="N193">
        <v>19</v>
      </c>
      <c r="O193">
        <f>IF(M193&lt;'Planungstool Heizlast'!$B$8,'Planungstool Heizlast'!$B$21,IF(M193&gt;15,'Planungstool Heizlast'!$B$20,'Planungstool Heizlast'!$B$19/(15-'Planungstool Heizlast'!$B$8)*(15-Leistungsdaten!M193)+'Planungstool Heizlast'!$B$20))</f>
        <v>1.0854666666666668</v>
      </c>
      <c r="Q193">
        <v>27.66833221508</v>
      </c>
      <c r="R193">
        <v>26</v>
      </c>
      <c r="S193">
        <f>IF(Q193&lt;'Planungstool Heizlast'!$B$8,'Planungstool Heizlast'!$B$21,IF(Q193&gt;15,'Planungstool Heizlast'!$B$20,'Planungstool Heizlast'!$B$19/(15-'Planungstool Heizlast'!$B$8)*(15-Leistungsdaten!Q193)+'Planungstool Heizlast'!$B$20))</f>
        <v>1.0854666666666668</v>
      </c>
      <c r="U193">
        <v>26.801328316394901</v>
      </c>
      <c r="V193">
        <v>40</v>
      </c>
      <c r="W193">
        <f>IF(U193&lt;'Planungstool Heizlast'!$B$8,'Planungstool Heizlast'!$B$21,IF(U193&gt;15,'Planungstool Heizlast'!$B$20,'Planungstool Heizlast'!$B$19/(15-'Planungstool Heizlast'!$B$8)*(15-Leistungsdaten!U193)+'Planungstool Heizlast'!$B$20))</f>
        <v>1.0854666666666668</v>
      </c>
      <c r="Z193" s="1">
        <f>IF('Planungstool Heizlast'!$B$4="EU13L",Leistungsdaten!I193,IF('Planungstool Heizlast'!$B$4="EU10L",E193,IF('Planungstool Heizlast'!$B$4="EU08L",A193,IF('Planungstool Heizlast'!$B$4="EU15L",M193,IF('Planungstool Heizlast'!$B$4="EU20L",Q193,IF('Planungstool Heizlast'!$B$4="EU35L",U193,""))))))</f>
        <v>26.801328316394901</v>
      </c>
      <c r="AA193" s="1">
        <f>IF(OR('Planungstool Heizlast'!$B$9="Fußbodenheizung 35°C",'Planungstool Heizlast'!$B$9="Niedertemperaturheizkörper 45°C"),IF('Planungstool Heizlast'!$B$4="EU13L",Leistungsdaten!J193, IF('Planungstool Heizlast'!$B$4="EU35L",Leistungsdaten!V193,IF('Planungstool Heizlast'!$B$4="EU10L",Leistungsdaten!F193,IF('Planungstool Heizlast'!$B$4="EU08L",Leistungsdaten!B193,IF('Planungstool Heizlast'!$B$4="EU15L",N193,IF('Planungstool Heizlast'!$B$4="EU20L",R193,"")))))),IF('Planungstool Heizlast'!$B$4="EU13L",Leistungsdaten!J193, IF('Planungstool Heizlast'!$B$4="EU35L",Leistungsdaten!V193,IF('Planungstool Heizlast'!$B$4="EU10L",Leistungsdaten!F193,IF('Planungstool Heizlast'!$B$4="EU08L",Leistungsdaten!B193,IF('Planungstool Heizlast'!$B$4="EU15L",N193,IF('Planungstool Heizlast'!$B$4="EU20L",R193,""))))))*0.9)*'Planungstool Heizlast'!$B$5</f>
        <v>40</v>
      </c>
      <c r="AB193" s="1">
        <f>IF('Planungstool Heizlast'!$B$4="EU13L",Leistungsdaten!K193,IF('Planungstool Heizlast'!$B$4="EU10L",Leistungsdaten!G193, IF('Planungstool Heizlast'!$B$4="EU35L",Leistungsdaten!W193,IF('Planungstool Heizlast'!$B$4="EU08L",Leistungsdaten!C193,IF('Planungstool Heizlast'!$B$4="EU15L",O193,IF('Planungstool Heizlast'!$B$4="EU20L",S193,""))))))*$B$274</f>
        <v>1.0854666666666668</v>
      </c>
      <c r="AC193" s="1">
        <f t="shared" si="3"/>
        <v>38.914533333333331</v>
      </c>
    </row>
    <row r="194" spans="1:29" x14ac:dyDescent="0.25">
      <c r="A194">
        <v>19.649810390223799</v>
      </c>
      <c r="B194">
        <v>11.362755721671499</v>
      </c>
      <c r="C194">
        <f>IF(A194&lt;'Planungstool Heizlast'!$B$8,'Planungstool Heizlast'!$B$21,IF(A194&gt;15,'Planungstool Heizlast'!$B$20,'Planungstool Heizlast'!$B$19/(15-'Planungstool Heizlast'!$B$8)*(15-Leistungsdaten!A194)+'Planungstool Heizlast'!$B$20))</f>
        <v>1.0854666666666668</v>
      </c>
      <c r="E194">
        <v>23.690821346933699</v>
      </c>
      <c r="F194">
        <v>13</v>
      </c>
      <c r="G194">
        <f>IF(E194&lt;'Planungstool Heizlast'!$B$8,'Planungstool Heizlast'!$B$21,IF(E194&gt;15,'Planungstool Heizlast'!$B$20,'Planungstool Heizlast'!$B$19/(15-'Planungstool Heizlast'!$B$8)*(15-Leistungsdaten!E194)+'Planungstool Heizlast'!$B$20))</f>
        <v>1.0854666666666668</v>
      </c>
      <c r="I194">
        <v>22.622957695115801</v>
      </c>
      <c r="J194">
        <v>15</v>
      </c>
      <c r="K194">
        <f>IF(I194&lt;'Planungstool Heizlast'!$B$8,'Planungstool Heizlast'!$B$21,IF(I194&gt;15,'Planungstool Heizlast'!$B$20,'Planungstool Heizlast'!$B$19/(15-'Planungstool Heizlast'!$B$8)*(15-Leistungsdaten!I194)+'Planungstool Heizlast'!$B$20))</f>
        <v>1.0854666666666668</v>
      </c>
      <c r="M194">
        <v>29.726101826281301</v>
      </c>
      <c r="N194">
        <v>19</v>
      </c>
      <c r="O194">
        <f>IF(M194&lt;'Planungstool Heizlast'!$B$8,'Planungstool Heizlast'!$B$21,IF(M194&gt;15,'Planungstool Heizlast'!$B$20,'Planungstool Heizlast'!$B$19/(15-'Planungstool Heizlast'!$B$8)*(15-Leistungsdaten!M194)+'Planungstool Heizlast'!$B$20))</f>
        <v>1.0854666666666668</v>
      </c>
      <c r="Q194">
        <v>27.954059513288598</v>
      </c>
      <c r="R194">
        <v>26</v>
      </c>
      <c r="S194">
        <f>IF(Q194&lt;'Planungstool Heizlast'!$B$8,'Planungstool Heizlast'!$B$21,IF(Q194&gt;15,'Planungstool Heizlast'!$B$20,'Planungstool Heizlast'!$B$19/(15-'Planungstool Heizlast'!$B$8)*(15-Leistungsdaten!Q194)+'Planungstool Heizlast'!$B$20))</f>
        <v>1.0854666666666668</v>
      </c>
      <c r="U194">
        <v>27.0839607100183</v>
      </c>
      <c r="V194">
        <v>40</v>
      </c>
      <c r="W194">
        <f>IF(U194&lt;'Planungstool Heizlast'!$B$8,'Planungstool Heizlast'!$B$21,IF(U194&gt;15,'Planungstool Heizlast'!$B$20,'Planungstool Heizlast'!$B$19/(15-'Planungstool Heizlast'!$B$8)*(15-Leistungsdaten!U194)+'Planungstool Heizlast'!$B$20))</f>
        <v>1.0854666666666668</v>
      </c>
      <c r="Z194" s="1">
        <f>IF('Planungstool Heizlast'!$B$4="EU13L",Leistungsdaten!I194,IF('Planungstool Heizlast'!$B$4="EU10L",E194,IF('Planungstool Heizlast'!$B$4="EU08L",A194,IF('Planungstool Heizlast'!$B$4="EU15L",M194,IF('Planungstool Heizlast'!$B$4="EU20L",Q194,IF('Planungstool Heizlast'!$B$4="EU35L",U194,""))))))</f>
        <v>27.0839607100183</v>
      </c>
      <c r="AA194" s="1">
        <f>IF(OR('Planungstool Heizlast'!$B$9="Fußbodenheizung 35°C",'Planungstool Heizlast'!$B$9="Niedertemperaturheizkörper 45°C"),IF('Planungstool Heizlast'!$B$4="EU13L",Leistungsdaten!J194, IF('Planungstool Heizlast'!$B$4="EU35L",Leistungsdaten!V194,IF('Planungstool Heizlast'!$B$4="EU10L",Leistungsdaten!F194,IF('Planungstool Heizlast'!$B$4="EU08L",Leistungsdaten!B194,IF('Planungstool Heizlast'!$B$4="EU15L",N194,IF('Planungstool Heizlast'!$B$4="EU20L",R194,"")))))),IF('Planungstool Heizlast'!$B$4="EU13L",Leistungsdaten!J194, IF('Planungstool Heizlast'!$B$4="EU35L",Leistungsdaten!V194,IF('Planungstool Heizlast'!$B$4="EU10L",Leistungsdaten!F194,IF('Planungstool Heizlast'!$B$4="EU08L",Leistungsdaten!B194,IF('Planungstool Heizlast'!$B$4="EU15L",N194,IF('Planungstool Heizlast'!$B$4="EU20L",R194,""))))))*0.9)*'Planungstool Heizlast'!$B$5</f>
        <v>40</v>
      </c>
      <c r="AB194" s="1">
        <f>IF('Planungstool Heizlast'!$B$4="EU13L",Leistungsdaten!K194,IF('Planungstool Heizlast'!$B$4="EU10L",Leistungsdaten!G194, IF('Planungstool Heizlast'!$B$4="EU35L",Leistungsdaten!W194,IF('Planungstool Heizlast'!$B$4="EU08L",Leistungsdaten!C194,IF('Planungstool Heizlast'!$B$4="EU15L",O194,IF('Planungstool Heizlast'!$B$4="EU20L",S194,""))))))*$B$274</f>
        <v>1.0854666666666668</v>
      </c>
      <c r="AC194" s="1">
        <f t="shared" si="3"/>
        <v>38.914533333333331</v>
      </c>
    </row>
    <row r="195" spans="1:29" x14ac:dyDescent="0.25">
      <c r="A195">
        <v>19.874895900441999</v>
      </c>
      <c r="B195">
        <v>11.3994721445466</v>
      </c>
      <c r="C195">
        <f>IF(A195&lt;'Planungstool Heizlast'!$B$8,'Planungstool Heizlast'!$B$21,IF(A195&gt;15,'Planungstool Heizlast'!$B$20,'Planungstool Heizlast'!$B$19/(15-'Planungstool Heizlast'!$B$8)*(15-Leistungsdaten!A195)+'Planungstool Heizlast'!$B$20))</f>
        <v>1.0854666666666668</v>
      </c>
      <c r="E195">
        <v>23.937515560384298</v>
      </c>
      <c r="F195">
        <v>13</v>
      </c>
      <c r="G195">
        <f>IF(E195&lt;'Planungstool Heizlast'!$B$8,'Planungstool Heizlast'!$B$21,IF(E195&gt;15,'Planungstool Heizlast'!$B$20,'Planungstool Heizlast'!$B$19/(15-'Planungstool Heizlast'!$B$8)*(15-Leistungsdaten!E195)+'Planungstool Heizlast'!$B$20))</f>
        <v>1.0854666666666668</v>
      </c>
      <c r="I195">
        <v>22.8539095990673</v>
      </c>
      <c r="J195">
        <v>15</v>
      </c>
      <c r="K195">
        <f>IF(I195&lt;'Planungstool Heizlast'!$B$8,'Planungstool Heizlast'!$B$21,IF(I195&gt;15,'Planungstool Heizlast'!$B$20,'Planungstool Heizlast'!$B$19/(15-'Planungstool Heizlast'!$B$8)*(15-Leistungsdaten!I195)+'Planungstool Heizlast'!$B$20))</f>
        <v>1.0854666666666668</v>
      </c>
      <c r="M195">
        <v>30.025513830492599</v>
      </c>
      <c r="N195">
        <v>19</v>
      </c>
      <c r="O195">
        <f>IF(M195&lt;'Planungstool Heizlast'!$B$8,'Planungstool Heizlast'!$B$21,IF(M195&gt;15,'Planungstool Heizlast'!$B$20,'Planungstool Heizlast'!$B$19/(15-'Planungstool Heizlast'!$B$8)*(15-Leistungsdaten!M195)+'Planungstool Heizlast'!$B$20))</f>
        <v>1.0854666666666668</v>
      </c>
      <c r="Q195">
        <v>28.240115714283</v>
      </c>
      <c r="R195">
        <v>26</v>
      </c>
      <c r="S195">
        <f>IF(Q195&lt;'Planungstool Heizlast'!$B$8,'Planungstool Heizlast'!$B$21,IF(Q195&gt;15,'Planungstool Heizlast'!$B$20,'Planungstool Heizlast'!$B$19/(15-'Planungstool Heizlast'!$B$8)*(15-Leistungsdaten!Q195)+'Planungstool Heizlast'!$B$20))</f>
        <v>1.0854666666666668</v>
      </c>
      <c r="U195">
        <v>27.366922736851699</v>
      </c>
      <c r="V195">
        <v>40</v>
      </c>
      <c r="W195">
        <f>IF(U195&lt;'Planungstool Heizlast'!$B$8,'Planungstool Heizlast'!$B$21,IF(U195&gt;15,'Planungstool Heizlast'!$B$20,'Planungstool Heizlast'!$B$19/(15-'Planungstool Heizlast'!$B$8)*(15-Leistungsdaten!U195)+'Planungstool Heizlast'!$B$20))</f>
        <v>1.0854666666666668</v>
      </c>
      <c r="Z195" s="1">
        <f>IF('Planungstool Heizlast'!$B$4="EU13L",Leistungsdaten!I195,IF('Planungstool Heizlast'!$B$4="EU10L",E195,IF('Planungstool Heizlast'!$B$4="EU08L",A195,IF('Planungstool Heizlast'!$B$4="EU15L",M195,IF('Planungstool Heizlast'!$B$4="EU20L",Q195,IF('Planungstool Heizlast'!$B$4="EU35L",U195,""))))))</f>
        <v>27.366922736851699</v>
      </c>
      <c r="AA195" s="1">
        <f>IF(OR('Planungstool Heizlast'!$B$9="Fußbodenheizung 35°C",'Planungstool Heizlast'!$B$9="Niedertemperaturheizkörper 45°C"),IF('Planungstool Heizlast'!$B$4="EU13L",Leistungsdaten!J195, IF('Planungstool Heizlast'!$B$4="EU35L",Leistungsdaten!V195,IF('Planungstool Heizlast'!$B$4="EU10L",Leistungsdaten!F195,IF('Planungstool Heizlast'!$B$4="EU08L",Leistungsdaten!B195,IF('Planungstool Heizlast'!$B$4="EU15L",N195,IF('Planungstool Heizlast'!$B$4="EU20L",R195,"")))))),IF('Planungstool Heizlast'!$B$4="EU13L",Leistungsdaten!J195, IF('Planungstool Heizlast'!$B$4="EU35L",Leistungsdaten!V195,IF('Planungstool Heizlast'!$B$4="EU10L",Leistungsdaten!F195,IF('Planungstool Heizlast'!$B$4="EU08L",Leistungsdaten!B195,IF('Planungstool Heizlast'!$B$4="EU15L",N195,IF('Planungstool Heizlast'!$B$4="EU20L",R195,""))))))*0.9)*'Planungstool Heizlast'!$B$5</f>
        <v>40</v>
      </c>
      <c r="AB195" s="1">
        <f>IF('Planungstool Heizlast'!$B$4="EU13L",Leistungsdaten!K195,IF('Planungstool Heizlast'!$B$4="EU10L",Leistungsdaten!G195, IF('Planungstool Heizlast'!$B$4="EU35L",Leistungsdaten!W195,IF('Planungstool Heizlast'!$B$4="EU08L",Leistungsdaten!C195,IF('Planungstool Heizlast'!$B$4="EU15L",O195,IF('Planungstool Heizlast'!$B$4="EU20L",S195,""))))))*$B$274</f>
        <v>1.0854666666666668</v>
      </c>
      <c r="AC195" s="1">
        <f t="shared" si="3"/>
        <v>38.914533333333331</v>
      </c>
    </row>
    <row r="196" spans="1:29" x14ac:dyDescent="0.25">
      <c r="A196">
        <v>20.073385892106302</v>
      </c>
      <c r="B196">
        <v>11.3887014123115</v>
      </c>
      <c r="C196">
        <f>IF(A196&lt;'Planungstool Heizlast'!$B$8,'Planungstool Heizlast'!$B$21,IF(A196&gt;15,'Planungstool Heizlast'!$B$20,'Planungstool Heizlast'!$B$19/(15-'Planungstool Heizlast'!$B$8)*(15-Leistungsdaten!A196)+'Planungstool Heizlast'!$B$20))</f>
        <v>1.0854666666666668</v>
      </c>
      <c r="E196">
        <v>24.1842810882201</v>
      </c>
      <c r="F196">
        <v>13</v>
      </c>
      <c r="G196">
        <f>IF(E196&lt;'Planungstool Heizlast'!$B$8,'Planungstool Heizlast'!$B$21,IF(E196&gt;15,'Planungstool Heizlast'!$B$20,'Planungstool Heizlast'!$B$19/(15-'Planungstool Heizlast'!$B$8)*(15-Leistungsdaten!E196)+'Planungstool Heizlast'!$B$20))</f>
        <v>1.0854666666666668</v>
      </c>
      <c r="I196">
        <v>23.049495721733599</v>
      </c>
      <c r="J196">
        <v>15</v>
      </c>
      <c r="K196">
        <f>IF(I196&lt;'Planungstool Heizlast'!$B$8,'Planungstool Heizlast'!$B$21,IF(I196&gt;15,'Planungstool Heizlast'!$B$20,'Planungstool Heizlast'!$B$19/(15-'Planungstool Heizlast'!$B$8)*(15-Leistungsdaten!I196)+'Planungstool Heizlast'!$B$20))</f>
        <v>1.0854666666666668</v>
      </c>
      <c r="M196">
        <v>30.325344573212998</v>
      </c>
      <c r="N196">
        <v>19</v>
      </c>
      <c r="O196">
        <f>IF(M196&lt;'Planungstool Heizlast'!$B$8,'Planungstool Heizlast'!$B$21,IF(M196&gt;15,'Planungstool Heizlast'!$B$20,'Planungstool Heizlast'!$B$19/(15-'Planungstool Heizlast'!$B$8)*(15-Leistungsdaten!M196)+'Planungstool Heizlast'!$B$20))</f>
        <v>1.0854666666666668</v>
      </c>
      <c r="Q196">
        <v>28.526501269160701</v>
      </c>
      <c r="R196">
        <v>26</v>
      </c>
      <c r="S196">
        <f>IF(Q196&lt;'Planungstool Heizlast'!$B$8,'Planungstool Heizlast'!$B$21,IF(Q196&gt;15,'Planungstool Heizlast'!$B$20,'Planungstool Heizlast'!$B$19/(15-'Planungstool Heizlast'!$B$8)*(15-Leistungsdaten!Q196)+'Planungstool Heizlast'!$B$20))</f>
        <v>1.0854666666666668</v>
      </c>
      <c r="U196">
        <v>27.6502149903902</v>
      </c>
      <c r="V196">
        <v>40</v>
      </c>
      <c r="W196">
        <f>IF(U196&lt;'Planungstool Heizlast'!$B$8,'Planungstool Heizlast'!$B$21,IF(U196&gt;15,'Planungstool Heizlast'!$B$20,'Planungstool Heizlast'!$B$19/(15-'Planungstool Heizlast'!$B$8)*(15-Leistungsdaten!U196)+'Planungstool Heizlast'!$B$20))</f>
        <v>1.0854666666666668</v>
      </c>
      <c r="Z196" s="1">
        <f>IF('Planungstool Heizlast'!$B$4="EU13L",Leistungsdaten!I196,IF('Planungstool Heizlast'!$B$4="EU10L",E196,IF('Planungstool Heizlast'!$B$4="EU08L",A196,IF('Planungstool Heizlast'!$B$4="EU15L",M196,IF('Planungstool Heizlast'!$B$4="EU20L",Q196,IF('Planungstool Heizlast'!$B$4="EU35L",U196,""))))))</f>
        <v>27.6502149903902</v>
      </c>
      <c r="AA196" s="1">
        <f>IF(OR('Planungstool Heizlast'!$B$9="Fußbodenheizung 35°C",'Planungstool Heizlast'!$B$9="Niedertemperaturheizkörper 45°C"),IF('Planungstool Heizlast'!$B$4="EU13L",Leistungsdaten!J196, IF('Planungstool Heizlast'!$B$4="EU35L",Leistungsdaten!V196,IF('Planungstool Heizlast'!$B$4="EU10L",Leistungsdaten!F196,IF('Planungstool Heizlast'!$B$4="EU08L",Leistungsdaten!B196,IF('Planungstool Heizlast'!$B$4="EU15L",N196,IF('Planungstool Heizlast'!$B$4="EU20L",R196,"")))))),IF('Planungstool Heizlast'!$B$4="EU13L",Leistungsdaten!J196, IF('Planungstool Heizlast'!$B$4="EU35L",Leistungsdaten!V196,IF('Planungstool Heizlast'!$B$4="EU10L",Leistungsdaten!F196,IF('Planungstool Heizlast'!$B$4="EU08L",Leistungsdaten!B196,IF('Planungstool Heizlast'!$B$4="EU15L",N196,IF('Planungstool Heizlast'!$B$4="EU20L",R196,""))))))*0.9)*'Planungstool Heizlast'!$B$5</f>
        <v>40</v>
      </c>
      <c r="AB196" s="1">
        <f>IF('Planungstool Heizlast'!$B$4="EU13L",Leistungsdaten!K196,IF('Planungstool Heizlast'!$B$4="EU10L",Leistungsdaten!G196, IF('Planungstool Heizlast'!$B$4="EU35L",Leistungsdaten!W196,IF('Planungstool Heizlast'!$B$4="EU08L",Leistungsdaten!C196,IF('Planungstool Heizlast'!$B$4="EU15L",O196,IF('Planungstool Heizlast'!$B$4="EU20L",S196,""))))))*$B$274</f>
        <v>1.0854666666666668</v>
      </c>
      <c r="AC196" s="1">
        <f t="shared" si="3"/>
        <v>38.914533333333331</v>
      </c>
    </row>
    <row r="197" spans="1:29" x14ac:dyDescent="0.25">
      <c r="A197">
        <v>20.298273115483202</v>
      </c>
      <c r="B197">
        <v>11.4250492002079</v>
      </c>
      <c r="C197">
        <f>IF(A197&lt;'Planungstool Heizlast'!$B$8,'Planungstool Heizlast'!$B$21,IF(A197&gt;15,'Planungstool Heizlast'!$B$20,'Planungstool Heizlast'!$B$19/(15-'Planungstool Heizlast'!$B$8)*(15-Leistungsdaten!A197)+'Planungstool Heizlast'!$B$20))</f>
        <v>1.0854666666666668</v>
      </c>
      <c r="E197">
        <v>24.4311172994963</v>
      </c>
      <c r="F197">
        <v>13</v>
      </c>
      <c r="G197">
        <f>IF(E197&lt;'Planungstool Heizlast'!$B$8,'Planungstool Heizlast'!$B$21,IF(E197&gt;15,'Planungstool Heizlast'!$B$20,'Planungstool Heizlast'!$B$19/(15-'Planungstool Heizlast'!$B$8)*(15-Leistungsdaten!E197)+'Planungstool Heizlast'!$B$20))</f>
        <v>1.0854666666666668</v>
      </c>
      <c r="I197">
        <v>23.280183211721798</v>
      </c>
      <c r="J197">
        <v>15</v>
      </c>
      <c r="K197">
        <f>IF(I197&lt;'Planungstool Heizlast'!$B$8,'Planungstool Heizlast'!$B$21,IF(I197&gt;15,'Planungstool Heizlast'!$B$20,'Planungstool Heizlast'!$B$19/(15-'Planungstool Heizlast'!$B$8)*(15-Leistungsdaten!I197)+'Planungstool Heizlast'!$B$20))</f>
        <v>1.0854666666666668</v>
      </c>
      <c r="M197">
        <v>30.625594933561501</v>
      </c>
      <c r="N197">
        <v>19</v>
      </c>
      <c r="O197">
        <f>IF(M197&lt;'Planungstool Heizlast'!$B$8,'Planungstool Heizlast'!$B$21,IF(M197&gt;15,'Planungstool Heizlast'!$B$20,'Planungstool Heizlast'!$B$19/(15-'Planungstool Heizlast'!$B$8)*(15-Leistungsdaten!M197)+'Planungstool Heizlast'!$B$20))</f>
        <v>1.0854666666666668</v>
      </c>
      <c r="Q197">
        <v>28.813216629019799</v>
      </c>
      <c r="R197">
        <v>26</v>
      </c>
      <c r="S197">
        <f>IF(Q197&lt;'Planungstool Heizlast'!$B$8,'Planungstool Heizlast'!$B$21,IF(Q197&gt;15,'Planungstool Heizlast'!$B$20,'Planungstool Heizlast'!$B$19/(15-'Planungstool Heizlast'!$B$8)*(15-Leistungsdaten!Q197)+'Planungstool Heizlast'!$B$20))</f>
        <v>1.0854666666666668</v>
      </c>
      <c r="U197">
        <v>27.9338380641288</v>
      </c>
      <c r="V197">
        <v>40</v>
      </c>
      <c r="W197">
        <f>IF(U197&lt;'Planungstool Heizlast'!$B$8,'Planungstool Heizlast'!$B$21,IF(U197&gt;15,'Planungstool Heizlast'!$B$20,'Planungstool Heizlast'!$B$19/(15-'Planungstool Heizlast'!$B$8)*(15-Leistungsdaten!U197)+'Planungstool Heizlast'!$B$20))</f>
        <v>1.0854666666666668</v>
      </c>
      <c r="Z197" s="1">
        <f>IF('Planungstool Heizlast'!$B$4="EU13L",Leistungsdaten!I197,IF('Planungstool Heizlast'!$B$4="EU10L",E197,IF('Planungstool Heizlast'!$B$4="EU08L",A197,IF('Planungstool Heizlast'!$B$4="EU15L",M197,IF('Planungstool Heizlast'!$B$4="EU20L",Q197,IF('Planungstool Heizlast'!$B$4="EU35L",U197,""))))))</f>
        <v>27.9338380641288</v>
      </c>
      <c r="AA197" s="1">
        <f>IF(OR('Planungstool Heizlast'!$B$9="Fußbodenheizung 35°C",'Planungstool Heizlast'!$B$9="Niedertemperaturheizkörper 45°C"),IF('Planungstool Heizlast'!$B$4="EU13L",Leistungsdaten!J197, IF('Planungstool Heizlast'!$B$4="EU35L",Leistungsdaten!V197,IF('Planungstool Heizlast'!$B$4="EU10L",Leistungsdaten!F197,IF('Planungstool Heizlast'!$B$4="EU08L",Leistungsdaten!B197,IF('Planungstool Heizlast'!$B$4="EU15L",N197,IF('Planungstool Heizlast'!$B$4="EU20L",R197,"")))))),IF('Planungstool Heizlast'!$B$4="EU13L",Leistungsdaten!J197, IF('Planungstool Heizlast'!$B$4="EU35L",Leistungsdaten!V197,IF('Planungstool Heizlast'!$B$4="EU10L",Leistungsdaten!F197,IF('Planungstool Heizlast'!$B$4="EU08L",Leistungsdaten!B197,IF('Planungstool Heizlast'!$B$4="EU15L",N197,IF('Planungstool Heizlast'!$B$4="EU20L",R197,""))))))*0.9)*'Planungstool Heizlast'!$B$5</f>
        <v>40</v>
      </c>
      <c r="AB197" s="1">
        <f>IF('Planungstool Heizlast'!$B$4="EU13L",Leistungsdaten!K197,IF('Planungstool Heizlast'!$B$4="EU10L",Leistungsdaten!G197, IF('Planungstool Heizlast'!$B$4="EU35L",Leistungsdaten!W197,IF('Planungstool Heizlast'!$B$4="EU08L",Leistungsdaten!C197,IF('Planungstool Heizlast'!$B$4="EU15L",O197,IF('Planungstool Heizlast'!$B$4="EU20L",S197,""))))))*$B$274</f>
        <v>1.0854666666666668</v>
      </c>
      <c r="AC197" s="1">
        <f t="shared" si="3"/>
        <v>38.914533333333331</v>
      </c>
    </row>
    <row r="198" spans="1:29" x14ac:dyDescent="0.25">
      <c r="A198">
        <v>20.523119088462899</v>
      </c>
      <c r="B198">
        <v>11.4612900040133</v>
      </c>
      <c r="C198">
        <f>IF(A198&lt;'Planungstool Heizlast'!$B$8,'Planungstool Heizlast'!$B$21,IF(A198&gt;15,'Planungstool Heizlast'!$B$20,'Planungstool Heizlast'!$B$19/(15-'Planungstool Heizlast'!$B$8)*(15-Leistungsdaten!A198)+'Planungstool Heizlast'!$B$20))</f>
        <v>1.0854666666666668</v>
      </c>
      <c r="E198">
        <v>24.6780235559471</v>
      </c>
      <c r="F198">
        <v>13</v>
      </c>
      <c r="G198">
        <f>IF(E198&lt;'Planungstool Heizlast'!$B$8,'Planungstool Heizlast'!$B$21,IF(E198&gt;15,'Planungstool Heizlast'!$B$20,'Planungstool Heizlast'!$B$19/(15-'Planungstool Heizlast'!$B$8)*(15-Leistungsdaten!E198)+'Planungstool Heizlast'!$B$20))</f>
        <v>1.0854666666666668</v>
      </c>
      <c r="I198">
        <v>23.510789915562501</v>
      </c>
      <c r="J198">
        <v>15</v>
      </c>
      <c r="K198">
        <f>IF(I198&lt;'Planungstool Heizlast'!$B$8,'Planungstool Heizlast'!$B$21,IF(I198&gt;15,'Planungstool Heizlast'!$B$20,'Planungstool Heizlast'!$B$19/(15-'Planungstool Heizlast'!$B$8)*(15-Leistungsdaten!I198)+'Planungstool Heizlast'!$B$20))</f>
        <v>1.0854666666666668</v>
      </c>
      <c r="M198">
        <v>30.926265790656899</v>
      </c>
      <c r="N198">
        <v>19</v>
      </c>
      <c r="O198">
        <f>IF(M198&lt;'Planungstool Heizlast'!$B$8,'Planungstool Heizlast'!$B$21,IF(M198&gt;15,'Planungstool Heizlast'!$B$20,'Planungstool Heizlast'!$B$19/(15-'Planungstool Heizlast'!$B$8)*(15-Leistungsdaten!M198)+'Planungstool Heizlast'!$B$20))</f>
        <v>1.0854666666666668</v>
      </c>
      <c r="Q198">
        <v>29.1002622449579</v>
      </c>
      <c r="R198">
        <v>26</v>
      </c>
      <c r="S198">
        <f>IF(Q198&lt;'Planungstool Heizlast'!$B$8,'Planungstool Heizlast'!$B$21,IF(Q198&gt;15,'Planungstool Heizlast'!$B$20,'Planungstool Heizlast'!$B$19/(15-'Planungstool Heizlast'!$B$8)*(15-Leistungsdaten!Q198)+'Planungstool Heizlast'!$B$20))</f>
        <v>1.0854666666666668</v>
      </c>
      <c r="U198">
        <v>28.217792551562599</v>
      </c>
      <c r="V198">
        <v>40</v>
      </c>
      <c r="W198">
        <f>IF(U198&lt;'Planungstool Heizlast'!$B$8,'Planungstool Heizlast'!$B$21,IF(U198&gt;15,'Planungstool Heizlast'!$B$20,'Planungstool Heizlast'!$B$19/(15-'Planungstool Heizlast'!$B$8)*(15-Leistungsdaten!U198)+'Planungstool Heizlast'!$B$20))</f>
        <v>1.0854666666666668</v>
      </c>
      <c r="Z198" s="1">
        <f>IF('Planungstool Heizlast'!$B$4="EU13L",Leistungsdaten!I198,IF('Planungstool Heizlast'!$B$4="EU10L",E198,IF('Planungstool Heizlast'!$B$4="EU08L",A198,IF('Planungstool Heizlast'!$B$4="EU15L",M198,IF('Planungstool Heizlast'!$B$4="EU20L",Q198,IF('Planungstool Heizlast'!$B$4="EU35L",U198,""))))))</f>
        <v>28.217792551562599</v>
      </c>
      <c r="AA198" s="1">
        <f>IF(OR('Planungstool Heizlast'!$B$9="Fußbodenheizung 35°C",'Planungstool Heizlast'!$B$9="Niedertemperaturheizkörper 45°C"),IF('Planungstool Heizlast'!$B$4="EU13L",Leistungsdaten!J198, IF('Planungstool Heizlast'!$B$4="EU35L",Leistungsdaten!V198,IF('Planungstool Heizlast'!$B$4="EU10L",Leistungsdaten!F198,IF('Planungstool Heizlast'!$B$4="EU08L",Leistungsdaten!B198,IF('Planungstool Heizlast'!$B$4="EU15L",N198,IF('Planungstool Heizlast'!$B$4="EU20L",R198,"")))))),IF('Planungstool Heizlast'!$B$4="EU13L",Leistungsdaten!J198, IF('Planungstool Heizlast'!$B$4="EU35L",Leistungsdaten!V198,IF('Planungstool Heizlast'!$B$4="EU10L",Leistungsdaten!F198,IF('Planungstool Heizlast'!$B$4="EU08L",Leistungsdaten!B198,IF('Planungstool Heizlast'!$B$4="EU15L",N198,IF('Planungstool Heizlast'!$B$4="EU20L",R198,""))))))*0.9)*'Planungstool Heizlast'!$B$5</f>
        <v>40</v>
      </c>
      <c r="AB198" s="1">
        <f>IF('Planungstool Heizlast'!$B$4="EU13L",Leistungsdaten!K198,IF('Planungstool Heizlast'!$B$4="EU10L",Leistungsdaten!G198, IF('Planungstool Heizlast'!$B$4="EU35L",Leistungsdaten!W198,IF('Planungstool Heizlast'!$B$4="EU08L",Leistungsdaten!C198,IF('Planungstool Heizlast'!$B$4="EU15L",O198,IF('Planungstool Heizlast'!$B$4="EU20L",S198,""))))))*$B$274</f>
        <v>1.0854666666666668</v>
      </c>
      <c r="AC198" s="1">
        <f t="shared" si="3"/>
        <v>38.914533333333331</v>
      </c>
    </row>
    <row r="199" spans="1:29" x14ac:dyDescent="0.25">
      <c r="A199">
        <v>20.721026512703201</v>
      </c>
      <c r="B199">
        <v>11.449594549917</v>
      </c>
      <c r="C199">
        <f>IF(A199&lt;'Planungstool Heizlast'!$B$8,'Planungstool Heizlast'!$B$21,IF(A199&gt;15,'Planungstool Heizlast'!$B$20,'Planungstool Heizlast'!$B$19/(15-'Planungstool Heizlast'!$B$8)*(15-Leistungsdaten!A199)+'Planungstool Heizlast'!$B$20))</f>
        <v>1.0854666666666668</v>
      </c>
      <c r="E199">
        <v>24.924999211985199</v>
      </c>
      <c r="F199">
        <v>13</v>
      </c>
      <c r="G199">
        <f>IF(E199&lt;'Planungstool Heizlast'!$B$8,'Planungstool Heizlast'!$B$21,IF(E199&gt;15,'Planungstool Heizlast'!$B$20,'Planungstool Heizlast'!$B$19/(15-'Planungstool Heizlast'!$B$8)*(15-Leistungsdaten!E199)+'Planungstool Heizlast'!$B$20))</f>
        <v>1.0854666666666668</v>
      </c>
      <c r="I199">
        <v>23.705712619345999</v>
      </c>
      <c r="J199">
        <v>15</v>
      </c>
      <c r="K199">
        <f>IF(I199&lt;'Planungstool Heizlast'!$B$8,'Planungstool Heizlast'!$B$21,IF(I199&gt;15,'Planungstool Heizlast'!$B$20,'Planungstool Heizlast'!$B$19/(15-'Planungstool Heizlast'!$B$8)*(15-Leistungsdaten!I199)+'Planungstool Heizlast'!$B$20))</f>
        <v>1.0854666666666668</v>
      </c>
      <c r="M199">
        <v>31.227358023618098</v>
      </c>
      <c r="N199">
        <v>19</v>
      </c>
      <c r="O199">
        <f>IF(M199&lt;'Planungstool Heizlast'!$B$8,'Planungstool Heizlast'!$B$21,IF(M199&gt;15,'Planungstool Heizlast'!$B$20,'Planungstool Heizlast'!$B$19/(15-'Planungstool Heizlast'!$B$8)*(15-Leistungsdaten!M199)+'Planungstool Heizlast'!$B$20))</f>
        <v>1.0854666666666668</v>
      </c>
      <c r="Q199">
        <v>29.387638568072799</v>
      </c>
      <c r="R199">
        <v>26</v>
      </c>
      <c r="S199">
        <f>IF(Q199&lt;'Planungstool Heizlast'!$B$8,'Planungstool Heizlast'!$B$21,IF(Q199&gt;15,'Planungstool Heizlast'!$B$20,'Planungstool Heizlast'!$B$19/(15-'Planungstool Heizlast'!$B$8)*(15-Leistungsdaten!Q199)+'Planungstool Heizlast'!$B$20))</f>
        <v>1.0854666666666668</v>
      </c>
      <c r="U199">
        <v>28.502079046186701</v>
      </c>
      <c r="V199">
        <v>40</v>
      </c>
      <c r="W199">
        <f>IF(U199&lt;'Planungstool Heizlast'!$B$8,'Planungstool Heizlast'!$B$21,IF(U199&gt;15,'Planungstool Heizlast'!$B$20,'Planungstool Heizlast'!$B$19/(15-'Planungstool Heizlast'!$B$8)*(15-Leistungsdaten!U199)+'Planungstool Heizlast'!$B$20))</f>
        <v>1.0854666666666668</v>
      </c>
      <c r="Z199" s="1">
        <f>IF('Planungstool Heizlast'!$B$4="EU13L",Leistungsdaten!I199,IF('Planungstool Heizlast'!$B$4="EU10L",E199,IF('Planungstool Heizlast'!$B$4="EU08L",A199,IF('Planungstool Heizlast'!$B$4="EU15L",M199,IF('Planungstool Heizlast'!$B$4="EU20L",Q199,IF('Planungstool Heizlast'!$B$4="EU35L",U199,""))))))</f>
        <v>28.502079046186701</v>
      </c>
      <c r="AA199" s="1">
        <f>IF(OR('Planungstool Heizlast'!$B$9="Fußbodenheizung 35°C",'Planungstool Heizlast'!$B$9="Niedertemperaturheizkörper 45°C"),IF('Planungstool Heizlast'!$B$4="EU13L",Leistungsdaten!J199, IF('Planungstool Heizlast'!$B$4="EU35L",Leistungsdaten!V199,IF('Planungstool Heizlast'!$B$4="EU10L",Leistungsdaten!F199,IF('Planungstool Heizlast'!$B$4="EU08L",Leistungsdaten!B199,IF('Planungstool Heizlast'!$B$4="EU15L",N199,IF('Planungstool Heizlast'!$B$4="EU20L",R199,"")))))),IF('Planungstool Heizlast'!$B$4="EU13L",Leistungsdaten!J199, IF('Planungstool Heizlast'!$B$4="EU35L",Leistungsdaten!V199,IF('Planungstool Heizlast'!$B$4="EU10L",Leistungsdaten!F199,IF('Planungstool Heizlast'!$B$4="EU08L",Leistungsdaten!B199,IF('Planungstool Heizlast'!$B$4="EU15L",N199,IF('Planungstool Heizlast'!$B$4="EU20L",R199,""))))))*0.9)*'Planungstool Heizlast'!$B$5</f>
        <v>40</v>
      </c>
      <c r="AB199" s="1">
        <f>IF('Planungstool Heizlast'!$B$4="EU13L",Leistungsdaten!K199,IF('Planungstool Heizlast'!$B$4="EU10L",Leistungsdaten!G199, IF('Planungstool Heizlast'!$B$4="EU35L",Leistungsdaten!W199,IF('Planungstool Heizlast'!$B$4="EU08L",Leistungsdaten!C199,IF('Planungstool Heizlast'!$B$4="EU15L",O199,IF('Planungstool Heizlast'!$B$4="EU20L",S199,""))))))*$B$274</f>
        <v>1.0854666666666668</v>
      </c>
      <c r="AC199" s="1">
        <f t="shared" si="3"/>
        <v>38.914533333333331</v>
      </c>
    </row>
    <row r="200" spans="1:29" x14ac:dyDescent="0.25">
      <c r="A200">
        <v>20.945668287745299</v>
      </c>
      <c r="B200">
        <v>11.4854576683299</v>
      </c>
      <c r="C200">
        <f>IF(A200&lt;'Planungstool Heizlast'!$B$8,'Planungstool Heizlast'!$B$21,IF(A200&gt;15,'Planungstool Heizlast'!$B$20,'Planungstool Heizlast'!$B$19/(15-'Planungstool Heizlast'!$B$8)*(15-Leistungsdaten!A200)+'Planungstool Heizlast'!$B$20))</f>
        <v>1.0854666666666668</v>
      </c>
      <c r="E200">
        <v>25.172043614702801</v>
      </c>
      <c r="F200">
        <v>13</v>
      </c>
      <c r="G200">
        <f>IF(E200&lt;'Planungstool Heizlast'!$B$8,'Planungstool Heizlast'!$B$21,IF(E200&gt;15,'Planungstool Heizlast'!$B$20,'Planungstool Heizlast'!$B$19/(15-'Planungstool Heizlast'!$B$8)*(15-Leistungsdaten!E200)+'Planungstool Heizlast'!$B$20))</f>
        <v>1.0854666666666668</v>
      </c>
      <c r="I200">
        <v>23.936048441036299</v>
      </c>
      <c r="J200">
        <v>15</v>
      </c>
      <c r="K200">
        <f>IF(I200&lt;'Planungstool Heizlast'!$B$8,'Planungstool Heizlast'!$B$21,IF(I200&gt;15,'Planungstool Heizlast'!$B$20,'Planungstool Heizlast'!$B$19/(15-'Planungstool Heizlast'!$B$8)*(15-Leistungsdaten!I200)+'Planungstool Heizlast'!$B$20))</f>
        <v>1.0854666666666668</v>
      </c>
      <c r="M200">
        <v>31.528872511564</v>
      </c>
      <c r="N200">
        <v>19</v>
      </c>
      <c r="O200">
        <f>IF(M200&lt;'Planungstool Heizlast'!$B$8,'Planungstool Heizlast'!$B$21,IF(M200&gt;15,'Planungstool Heizlast'!$B$20,'Planungstool Heizlast'!$B$19/(15-'Planungstool Heizlast'!$B$8)*(15-Leistungsdaten!M200)+'Planungstool Heizlast'!$B$20))</f>
        <v>1.0854666666666668</v>
      </c>
      <c r="Q200">
        <v>29.675346049462501</v>
      </c>
      <c r="R200">
        <v>26</v>
      </c>
      <c r="S200">
        <f>IF(Q200&lt;'Planungstool Heizlast'!$B$8,'Planungstool Heizlast'!$B$21,IF(Q200&gt;15,'Planungstool Heizlast'!$B$20,'Planungstool Heizlast'!$B$19/(15-'Planungstool Heizlast'!$B$8)*(15-Leistungsdaten!Q200)+'Planungstool Heizlast'!$B$20))</f>
        <v>1.0854666666666668</v>
      </c>
      <c r="U200">
        <v>28.786698141496299</v>
      </c>
      <c r="V200">
        <v>40</v>
      </c>
      <c r="W200">
        <f>IF(U200&lt;'Planungstool Heizlast'!$B$8,'Planungstool Heizlast'!$B$21,IF(U200&gt;15,'Planungstool Heizlast'!$B$20,'Planungstool Heizlast'!$B$19/(15-'Planungstool Heizlast'!$B$8)*(15-Leistungsdaten!U200)+'Planungstool Heizlast'!$B$20))</f>
        <v>1.0854666666666668</v>
      </c>
      <c r="Z200" s="1">
        <f>IF('Planungstool Heizlast'!$B$4="EU13L",Leistungsdaten!I200,IF('Planungstool Heizlast'!$B$4="EU10L",E200,IF('Planungstool Heizlast'!$B$4="EU08L",A200,IF('Planungstool Heizlast'!$B$4="EU15L",M200,IF('Planungstool Heizlast'!$B$4="EU20L",Q200,IF('Planungstool Heizlast'!$B$4="EU35L",U200,""))))))</f>
        <v>28.786698141496299</v>
      </c>
      <c r="AA200" s="1">
        <f>IF(OR('Planungstool Heizlast'!$B$9="Fußbodenheizung 35°C",'Planungstool Heizlast'!$B$9="Niedertemperaturheizkörper 45°C"),IF('Planungstool Heizlast'!$B$4="EU13L",Leistungsdaten!J200, IF('Planungstool Heizlast'!$B$4="EU35L",Leistungsdaten!V200,IF('Planungstool Heizlast'!$B$4="EU10L",Leistungsdaten!F200,IF('Planungstool Heizlast'!$B$4="EU08L",Leistungsdaten!B200,IF('Planungstool Heizlast'!$B$4="EU15L",N200,IF('Planungstool Heizlast'!$B$4="EU20L",R200,"")))))),IF('Planungstool Heizlast'!$B$4="EU13L",Leistungsdaten!J200, IF('Planungstool Heizlast'!$B$4="EU35L",Leistungsdaten!V200,IF('Planungstool Heizlast'!$B$4="EU10L",Leistungsdaten!F200,IF('Planungstool Heizlast'!$B$4="EU08L",Leistungsdaten!B200,IF('Planungstool Heizlast'!$B$4="EU15L",N200,IF('Planungstool Heizlast'!$B$4="EU20L",R200,""))))))*0.9)*'Planungstool Heizlast'!$B$5</f>
        <v>40</v>
      </c>
      <c r="AB200" s="1">
        <f>IF('Planungstool Heizlast'!$B$4="EU13L",Leistungsdaten!K200,IF('Planungstool Heizlast'!$B$4="EU10L",Leistungsdaten!G200, IF('Planungstool Heizlast'!$B$4="EU35L",Leistungsdaten!W200,IF('Planungstool Heizlast'!$B$4="EU08L",Leistungsdaten!C200,IF('Planungstool Heizlast'!$B$4="EU15L",O200,IF('Planungstool Heizlast'!$B$4="EU20L",S200,""))))))*$B$274</f>
        <v>1.0854666666666668</v>
      </c>
      <c r="AC200" s="1">
        <f t="shared" si="3"/>
        <v>38.914533333333331</v>
      </c>
    </row>
    <row r="201" spans="1:29" x14ac:dyDescent="0.25">
      <c r="A201">
        <v>21.170265382293401</v>
      </c>
      <c r="B201">
        <v>11.5212082113551</v>
      </c>
      <c r="C201">
        <f>IF(A201&lt;'Planungstool Heizlast'!$B$8,'Planungstool Heizlast'!$B$21,IF(A201&gt;15,'Planungstool Heizlast'!$B$20,'Planungstool Heizlast'!$B$19/(15-'Planungstool Heizlast'!$B$8)*(15-Leistungsdaten!A201)+'Planungstool Heizlast'!$B$20))</f>
        <v>1.0854666666666668</v>
      </c>
      <c r="E201">
        <v>25.419156103870399</v>
      </c>
      <c r="F201">
        <v>13</v>
      </c>
      <c r="G201">
        <f>IF(E201&lt;'Planungstool Heizlast'!$B$8,'Planungstool Heizlast'!$B$21,IF(E201&gt;15,'Planungstool Heizlast'!$B$20,'Planungstool Heizlast'!$B$19/(15-'Planungstool Heizlast'!$B$8)*(15-Leistungsdaten!E201)+'Planungstool Heizlast'!$B$20))</f>
        <v>1.0854666666666668</v>
      </c>
      <c r="I201">
        <v>24.166299534308202</v>
      </c>
      <c r="J201">
        <v>15</v>
      </c>
      <c r="K201">
        <f>IF(I201&lt;'Planungstool Heizlast'!$B$8,'Planungstool Heizlast'!$B$21,IF(I201&gt;15,'Planungstool Heizlast'!$B$20,'Planungstool Heizlast'!$B$19/(15-'Planungstool Heizlast'!$B$8)*(15-Leistungsdaten!I201)+'Planungstool Heizlast'!$B$20))</f>
        <v>1.0854666666666668</v>
      </c>
      <c r="M201">
        <v>31.8308101336135</v>
      </c>
      <c r="N201">
        <v>19</v>
      </c>
      <c r="O201">
        <f>IF(M201&lt;'Planungstool Heizlast'!$B$8,'Planungstool Heizlast'!$B$21,IF(M201&gt;15,'Planungstool Heizlast'!$B$20,'Planungstool Heizlast'!$B$19/(15-'Planungstool Heizlast'!$B$8)*(15-Leistungsdaten!M201)+'Planungstool Heizlast'!$B$20))</f>
        <v>1.0854666666666668</v>
      </c>
      <c r="Q201">
        <v>29.963385140224599</v>
      </c>
      <c r="R201">
        <v>26</v>
      </c>
      <c r="S201">
        <f>IF(Q201&lt;'Planungstool Heizlast'!$B$8,'Planungstool Heizlast'!$B$21,IF(Q201&gt;15,'Planungstool Heizlast'!$B$20,'Planungstool Heizlast'!$B$19/(15-'Planungstool Heizlast'!$B$8)*(15-Leistungsdaten!Q201)+'Planungstool Heizlast'!$B$20))</f>
        <v>1.0854666666666668</v>
      </c>
      <c r="U201">
        <v>29.071650430986502</v>
      </c>
      <c r="V201">
        <v>40</v>
      </c>
      <c r="W201">
        <f>IF(U201&lt;'Planungstool Heizlast'!$B$8,'Planungstool Heizlast'!$B$21,IF(U201&gt;15,'Planungstool Heizlast'!$B$20,'Planungstool Heizlast'!$B$19/(15-'Planungstool Heizlast'!$B$8)*(15-Leistungsdaten!U201)+'Planungstool Heizlast'!$B$20))</f>
        <v>1.0854666666666668</v>
      </c>
      <c r="Z201" s="1">
        <f>IF('Planungstool Heizlast'!$B$4="EU13L",Leistungsdaten!I201,IF('Planungstool Heizlast'!$B$4="EU10L",E201,IF('Planungstool Heizlast'!$B$4="EU08L",A201,IF('Planungstool Heizlast'!$B$4="EU15L",M201,IF('Planungstool Heizlast'!$B$4="EU20L",Q201,IF('Planungstool Heizlast'!$B$4="EU35L",U201,""))))))</f>
        <v>29.071650430986502</v>
      </c>
      <c r="AA201" s="1">
        <f>IF(OR('Planungstool Heizlast'!$B$9="Fußbodenheizung 35°C",'Planungstool Heizlast'!$B$9="Niedertemperaturheizkörper 45°C"),IF('Planungstool Heizlast'!$B$4="EU13L",Leistungsdaten!J201, IF('Planungstool Heizlast'!$B$4="EU35L",Leistungsdaten!V201,IF('Planungstool Heizlast'!$B$4="EU10L",Leistungsdaten!F201,IF('Planungstool Heizlast'!$B$4="EU08L",Leistungsdaten!B201,IF('Planungstool Heizlast'!$B$4="EU15L",N201,IF('Planungstool Heizlast'!$B$4="EU20L",R201,"")))))),IF('Planungstool Heizlast'!$B$4="EU13L",Leistungsdaten!J201, IF('Planungstool Heizlast'!$B$4="EU35L",Leistungsdaten!V201,IF('Planungstool Heizlast'!$B$4="EU10L",Leistungsdaten!F201,IF('Planungstool Heizlast'!$B$4="EU08L",Leistungsdaten!B201,IF('Planungstool Heizlast'!$B$4="EU15L",N201,IF('Planungstool Heizlast'!$B$4="EU20L",R201,""))))))*0.9)*'Planungstool Heizlast'!$B$5</f>
        <v>40</v>
      </c>
      <c r="AB201" s="1">
        <f>IF('Planungstool Heizlast'!$B$4="EU13L",Leistungsdaten!K201,IF('Planungstool Heizlast'!$B$4="EU10L",Leistungsdaten!G201, IF('Planungstool Heizlast'!$B$4="EU35L",Leistungsdaten!W201,IF('Planungstool Heizlast'!$B$4="EU08L",Leistungsdaten!C201,IF('Planungstool Heizlast'!$B$4="EU15L",O201,IF('Planungstool Heizlast'!$B$4="EU20L",S201,""))))))*$B$274</f>
        <v>1.0854666666666668</v>
      </c>
      <c r="AC201" s="1">
        <f t="shared" si="3"/>
        <v>38.914533333333331</v>
      </c>
    </row>
    <row r="202" spans="1:29" x14ac:dyDescent="0.25">
      <c r="A202">
        <v>21.367584242749299</v>
      </c>
      <c r="B202">
        <v>11.5085804375568</v>
      </c>
      <c r="C202">
        <f>IF(A202&lt;'Planungstool Heizlast'!$B$8,'Planungstool Heizlast'!$B$21,IF(A202&gt;15,'Planungstool Heizlast'!$B$20,'Planungstool Heizlast'!$B$19/(15-'Planungstool Heizlast'!$B$8)*(15-Leistungsdaten!A202)+'Planungstool Heizlast'!$B$20))</f>
        <v>1.0854666666666668</v>
      </c>
      <c r="E202">
        <v>25.666336011937702</v>
      </c>
      <c r="F202">
        <v>13</v>
      </c>
      <c r="G202">
        <f>IF(E202&lt;'Planungstool Heizlast'!$B$8,'Planungstool Heizlast'!$B$21,IF(E202&gt;15,'Planungstool Heizlast'!$B$20,'Planungstool Heizlast'!$B$19/(15-'Planungstool Heizlast'!$B$8)*(15-Leistungsdaten!E202)+'Planungstool Heizlast'!$B$20))</f>
        <v>1.0854666666666668</v>
      </c>
      <c r="I202">
        <v>24.360552435561999</v>
      </c>
      <c r="J202">
        <v>15</v>
      </c>
      <c r="K202">
        <f>IF(I202&lt;'Planungstool Heizlast'!$B$8,'Planungstool Heizlast'!$B$21,IF(I202&gt;15,'Planungstool Heizlast'!$B$20,'Planungstool Heizlast'!$B$19/(15-'Planungstool Heizlast'!$B$8)*(15-Leistungsdaten!I202)+'Planungstool Heizlast'!$B$20))</f>
        <v>1.0854666666666668</v>
      </c>
      <c r="M202">
        <v>32.133171768885497</v>
      </c>
      <c r="N202">
        <v>19</v>
      </c>
      <c r="O202">
        <f>IF(M202&lt;'Planungstool Heizlast'!$B$8,'Planungstool Heizlast'!$B$21,IF(M202&gt;15,'Planungstool Heizlast'!$B$20,'Planungstool Heizlast'!$B$19/(15-'Planungstool Heizlast'!$B$8)*(15-Leistungsdaten!M202)+'Planungstool Heizlast'!$B$20))</f>
        <v>1.0854666666666668</v>
      </c>
      <c r="Q202">
        <v>30.251756291456999</v>
      </c>
      <c r="R202">
        <v>26</v>
      </c>
      <c r="S202">
        <f>IF(Q202&lt;'Planungstool Heizlast'!$B$8,'Planungstool Heizlast'!$B$21,IF(Q202&gt;15,'Planungstool Heizlast'!$B$20,'Planungstool Heizlast'!$B$19/(15-'Planungstool Heizlast'!$B$8)*(15-Leistungsdaten!Q202)+'Planungstool Heizlast'!$B$20))</f>
        <v>1.0854666666666668</v>
      </c>
      <c r="U202">
        <v>29.356936508152199</v>
      </c>
      <c r="V202">
        <v>40</v>
      </c>
      <c r="W202">
        <f>IF(U202&lt;'Planungstool Heizlast'!$B$8,'Planungstool Heizlast'!$B$21,IF(U202&gt;15,'Planungstool Heizlast'!$B$20,'Planungstool Heizlast'!$B$19/(15-'Planungstool Heizlast'!$B$8)*(15-Leistungsdaten!U202)+'Planungstool Heizlast'!$B$20))</f>
        <v>1.0854666666666668</v>
      </c>
      <c r="Z202" s="1">
        <f>IF('Planungstool Heizlast'!$B$4="EU13L",Leistungsdaten!I202,IF('Planungstool Heizlast'!$B$4="EU10L",E202,IF('Planungstool Heizlast'!$B$4="EU08L",A202,IF('Planungstool Heizlast'!$B$4="EU15L",M202,IF('Planungstool Heizlast'!$B$4="EU20L",Q202,IF('Planungstool Heizlast'!$B$4="EU35L",U202,""))))))</f>
        <v>29.356936508152199</v>
      </c>
      <c r="AA202" s="1">
        <f>IF(OR('Planungstool Heizlast'!$B$9="Fußbodenheizung 35°C",'Planungstool Heizlast'!$B$9="Niedertemperaturheizkörper 45°C"),IF('Planungstool Heizlast'!$B$4="EU13L",Leistungsdaten!J202, IF('Planungstool Heizlast'!$B$4="EU35L",Leistungsdaten!V202,IF('Planungstool Heizlast'!$B$4="EU10L",Leistungsdaten!F202,IF('Planungstool Heizlast'!$B$4="EU08L",Leistungsdaten!B202,IF('Planungstool Heizlast'!$B$4="EU15L",N202,IF('Planungstool Heizlast'!$B$4="EU20L",R202,"")))))),IF('Planungstool Heizlast'!$B$4="EU13L",Leistungsdaten!J202, IF('Planungstool Heizlast'!$B$4="EU35L",Leistungsdaten!V202,IF('Planungstool Heizlast'!$B$4="EU10L",Leistungsdaten!F202,IF('Planungstool Heizlast'!$B$4="EU08L",Leistungsdaten!B202,IF('Planungstool Heizlast'!$B$4="EU15L",N202,IF('Planungstool Heizlast'!$B$4="EU20L",R202,""))))))*0.9)*'Planungstool Heizlast'!$B$5</f>
        <v>40</v>
      </c>
      <c r="AB202" s="1">
        <f>IF('Planungstool Heizlast'!$B$4="EU13L",Leistungsdaten!K202,IF('Planungstool Heizlast'!$B$4="EU10L",Leistungsdaten!G202, IF('Planungstool Heizlast'!$B$4="EU35L",Leistungsdaten!W202,IF('Planungstool Heizlast'!$B$4="EU08L",Leistungsdaten!C202,IF('Planungstool Heizlast'!$B$4="EU15L",O202,IF('Planungstool Heizlast'!$B$4="EU20L",S202,""))))))*$B$274</f>
        <v>1.0854666666666668</v>
      </c>
      <c r="AC202" s="1">
        <f t="shared" si="3"/>
        <v>38.914533333333331</v>
      </c>
    </row>
    <row r="203" spans="1:29" x14ac:dyDescent="0.25">
      <c r="A203">
        <v>21.5919712781062</v>
      </c>
      <c r="B203">
        <v>11.543944320395299</v>
      </c>
      <c r="C203">
        <f>IF(A203&lt;'Planungstool Heizlast'!$B$8,'Planungstool Heizlast'!$B$21,IF(A203&gt;15,'Planungstool Heizlast'!$B$20,'Planungstool Heizlast'!$B$19/(15-'Planungstool Heizlast'!$B$8)*(15-Leistungsdaten!A203)+'Planungstool Heizlast'!$B$20))</f>
        <v>1.0854666666666668</v>
      </c>
      <c r="E203">
        <v>25.913582664033001</v>
      </c>
      <c r="F203">
        <v>13</v>
      </c>
      <c r="G203">
        <f>IF(E203&lt;'Planungstool Heizlast'!$B$8,'Planungstool Heizlast'!$B$21,IF(E203&gt;15,'Planungstool Heizlast'!$B$20,'Planungstool Heizlast'!$B$19/(15-'Planungstool Heizlast'!$B$8)*(15-Leistungsdaten!E203)+'Planungstool Heizlast'!$B$20))</f>
        <v>1.0854666666666668</v>
      </c>
      <c r="I203">
        <v>24.590526190517402</v>
      </c>
      <c r="J203">
        <v>15</v>
      </c>
      <c r="K203">
        <f>IF(I203&lt;'Planungstool Heizlast'!$B$8,'Planungstool Heizlast'!$B$21,IF(I203&gt;15,'Planungstool Heizlast'!$B$20,'Planungstool Heizlast'!$B$19/(15-'Planungstool Heizlast'!$B$8)*(15-Leistungsdaten!I203)+'Planungstool Heizlast'!$B$20))</f>
        <v>1.0854666666666668</v>
      </c>
      <c r="M203">
        <v>32.435958296498697</v>
      </c>
      <c r="N203">
        <v>19</v>
      </c>
      <c r="O203">
        <f>IF(M203&lt;'Planungstool Heizlast'!$B$8,'Planungstool Heizlast'!$B$21,IF(M203&gt;15,'Planungstool Heizlast'!$B$20,'Planungstool Heizlast'!$B$19/(15-'Planungstool Heizlast'!$B$8)*(15-Leistungsdaten!M203)+'Planungstool Heizlast'!$B$20))</f>
        <v>1.0854666666666668</v>
      </c>
      <c r="Q203">
        <v>30.540459954257599</v>
      </c>
      <c r="R203">
        <v>26</v>
      </c>
      <c r="S203">
        <f>IF(Q203&lt;'Planungstool Heizlast'!$B$8,'Planungstool Heizlast'!$B$21,IF(Q203&gt;15,'Planungstool Heizlast'!$B$20,'Planungstool Heizlast'!$B$19/(15-'Planungstool Heizlast'!$B$8)*(15-Leistungsdaten!Q203)+'Planungstool Heizlast'!$B$20))</f>
        <v>1.0854666666666668</v>
      </c>
      <c r="U203">
        <v>29.642556966488701</v>
      </c>
      <c r="V203">
        <v>40</v>
      </c>
      <c r="W203">
        <f>IF(U203&lt;'Planungstool Heizlast'!$B$8,'Planungstool Heizlast'!$B$21,IF(U203&gt;15,'Planungstool Heizlast'!$B$20,'Planungstool Heizlast'!$B$19/(15-'Planungstool Heizlast'!$B$8)*(15-Leistungsdaten!U203)+'Planungstool Heizlast'!$B$20))</f>
        <v>1.0854666666666668</v>
      </c>
      <c r="Z203" s="1">
        <f>IF('Planungstool Heizlast'!$B$4="EU13L",Leistungsdaten!I203,IF('Planungstool Heizlast'!$B$4="EU10L",E203,IF('Planungstool Heizlast'!$B$4="EU08L",A203,IF('Planungstool Heizlast'!$B$4="EU15L",M203,IF('Planungstool Heizlast'!$B$4="EU20L",Q203,IF('Planungstool Heizlast'!$B$4="EU35L",U203,""))))))</f>
        <v>29.642556966488701</v>
      </c>
      <c r="AA203" s="1">
        <f>IF(OR('Planungstool Heizlast'!$B$9="Fußbodenheizung 35°C",'Planungstool Heizlast'!$B$9="Niedertemperaturheizkörper 45°C"),IF('Planungstool Heizlast'!$B$4="EU13L",Leistungsdaten!J203, IF('Planungstool Heizlast'!$B$4="EU35L",Leistungsdaten!V203,IF('Planungstool Heizlast'!$B$4="EU10L",Leistungsdaten!F203,IF('Planungstool Heizlast'!$B$4="EU08L",Leistungsdaten!B203,IF('Planungstool Heizlast'!$B$4="EU15L",N203,IF('Planungstool Heizlast'!$B$4="EU20L",R203,"")))))),IF('Planungstool Heizlast'!$B$4="EU13L",Leistungsdaten!J203, IF('Planungstool Heizlast'!$B$4="EU35L",Leistungsdaten!V203,IF('Planungstool Heizlast'!$B$4="EU10L",Leistungsdaten!F203,IF('Planungstool Heizlast'!$B$4="EU08L",Leistungsdaten!B203,IF('Planungstool Heizlast'!$B$4="EU15L",N203,IF('Planungstool Heizlast'!$B$4="EU20L",R203,""))))))*0.9)*'Planungstool Heizlast'!$B$5</f>
        <v>40</v>
      </c>
      <c r="AB203" s="1">
        <f>IF('Planungstool Heizlast'!$B$4="EU13L",Leistungsdaten!K203,IF('Planungstool Heizlast'!$B$4="EU10L",Leistungsdaten!G203, IF('Planungstool Heizlast'!$B$4="EU35L",Leistungsdaten!W203,IF('Planungstool Heizlast'!$B$4="EU08L",Leistungsdaten!C203,IF('Planungstool Heizlast'!$B$4="EU15L",O203,IF('Planungstool Heizlast'!$B$4="EU20L",S203,""))))))*$B$274</f>
        <v>1.0854666666666668</v>
      </c>
      <c r="AC203" s="1">
        <f t="shared" si="3"/>
        <v>38.914533333333331</v>
      </c>
    </row>
    <row r="204" spans="1:29" x14ac:dyDescent="0.25">
      <c r="A204">
        <v>21.816310198703398</v>
      </c>
      <c r="B204">
        <v>11.5791900302244</v>
      </c>
      <c r="C204">
        <f>IF(A204&lt;'Planungstool Heizlast'!$B$8,'Planungstool Heizlast'!$B$21,IF(A204&gt;15,'Planungstool Heizlast'!$B$20,'Planungstool Heizlast'!$B$19/(15-'Planungstool Heizlast'!$B$8)*(15-Leistungsdaten!A204)+'Planungstool Heizlast'!$B$20))</f>
        <v>1.0854666666666668</v>
      </c>
      <c r="E204">
        <v>26.1608953779639</v>
      </c>
      <c r="F204">
        <v>13</v>
      </c>
      <c r="G204">
        <f>IF(E204&lt;'Planungstool Heizlast'!$B$8,'Planungstool Heizlast'!$B$21,IF(E204&gt;15,'Planungstool Heizlast'!$B$20,'Planungstool Heizlast'!$B$19/(15-'Planungstool Heizlast'!$B$8)*(15-Leistungsdaten!E204)+'Planungstool Heizlast'!$B$20))</f>
        <v>1.0854666666666668</v>
      </c>
      <c r="I204">
        <v>24.820411253971098</v>
      </c>
      <c r="J204">
        <v>15</v>
      </c>
      <c r="K204">
        <f>IF(I204&lt;'Planungstool Heizlast'!$B$8,'Planungstool Heizlast'!$B$21,IF(I204&gt;15,'Planungstool Heizlast'!$B$20,'Planungstool Heizlast'!$B$19/(15-'Planungstool Heizlast'!$B$8)*(15-Leistungsdaten!I204)+'Planungstool Heizlast'!$B$20))</f>
        <v>1.0854666666666668</v>
      </c>
      <c r="M204">
        <v>32.739170595572197</v>
      </c>
      <c r="N204">
        <v>19</v>
      </c>
      <c r="O204">
        <f>IF(M204&lt;'Planungstool Heizlast'!$B$8,'Planungstool Heizlast'!$B$21,IF(M204&gt;15,'Planungstool Heizlast'!$B$20,'Planungstool Heizlast'!$B$19/(15-'Planungstool Heizlast'!$B$8)*(15-Leistungsdaten!M204)+'Planungstool Heizlast'!$B$20))</f>
        <v>1.0854666666666668</v>
      </c>
      <c r="Q204">
        <v>30.829496579724001</v>
      </c>
      <c r="R204">
        <v>26</v>
      </c>
      <c r="S204">
        <f>IF(Q204&lt;'Planungstool Heizlast'!$B$8,'Planungstool Heizlast'!$B$21,IF(Q204&gt;15,'Planungstool Heizlast'!$B$20,'Planungstool Heizlast'!$B$19/(15-'Planungstool Heizlast'!$B$8)*(15-Leistungsdaten!Q204)+'Planungstool Heizlast'!$B$20))</f>
        <v>1.0854666666666668</v>
      </c>
      <c r="U204">
        <v>29.928512399491002</v>
      </c>
      <c r="V204">
        <v>40</v>
      </c>
      <c r="W204">
        <f>IF(U204&lt;'Planungstool Heizlast'!$B$8,'Planungstool Heizlast'!$B$21,IF(U204&gt;15,'Planungstool Heizlast'!$B$20,'Planungstool Heizlast'!$B$19/(15-'Planungstool Heizlast'!$B$8)*(15-Leistungsdaten!U204)+'Planungstool Heizlast'!$B$20))</f>
        <v>1.0854666666666668</v>
      </c>
      <c r="Z204" s="1">
        <f>IF('Planungstool Heizlast'!$B$4="EU13L",Leistungsdaten!I204,IF('Planungstool Heizlast'!$B$4="EU10L",E204,IF('Planungstool Heizlast'!$B$4="EU08L",A204,IF('Planungstool Heizlast'!$B$4="EU15L",M204,IF('Planungstool Heizlast'!$B$4="EU20L",Q204,IF('Planungstool Heizlast'!$B$4="EU35L",U204,""))))))</f>
        <v>29.928512399491002</v>
      </c>
      <c r="AA204" s="1">
        <f>IF(OR('Planungstool Heizlast'!$B$9="Fußbodenheizung 35°C",'Planungstool Heizlast'!$B$9="Niedertemperaturheizkörper 45°C"),IF('Planungstool Heizlast'!$B$4="EU13L",Leistungsdaten!J204, IF('Planungstool Heizlast'!$B$4="EU35L",Leistungsdaten!V204,IF('Planungstool Heizlast'!$B$4="EU10L",Leistungsdaten!F204,IF('Planungstool Heizlast'!$B$4="EU08L",Leistungsdaten!B204,IF('Planungstool Heizlast'!$B$4="EU15L",N204,IF('Planungstool Heizlast'!$B$4="EU20L",R204,"")))))),IF('Planungstool Heizlast'!$B$4="EU13L",Leistungsdaten!J204, IF('Planungstool Heizlast'!$B$4="EU35L",Leistungsdaten!V204,IF('Planungstool Heizlast'!$B$4="EU10L",Leistungsdaten!F204,IF('Planungstool Heizlast'!$B$4="EU08L",Leistungsdaten!B204,IF('Planungstool Heizlast'!$B$4="EU15L",N204,IF('Planungstool Heizlast'!$B$4="EU20L",R204,""))))))*0.9)*'Planungstool Heizlast'!$B$5</f>
        <v>40</v>
      </c>
      <c r="AB204" s="1">
        <f>IF('Planungstool Heizlast'!$B$4="EU13L",Leistungsdaten!K204,IF('Planungstool Heizlast'!$B$4="EU10L",Leistungsdaten!G204, IF('Planungstool Heizlast'!$B$4="EU35L",Leistungsdaten!W204,IF('Planungstool Heizlast'!$B$4="EU08L",Leistungsdaten!C204,IF('Planungstool Heizlast'!$B$4="EU15L",O204,IF('Planungstool Heizlast'!$B$4="EU20L",S204,""))))))*$B$274</f>
        <v>1.0854666666666668</v>
      </c>
      <c r="AC204" s="1">
        <f t="shared" si="3"/>
        <v>38.914533333333331</v>
      </c>
    </row>
    <row r="205" spans="1:29" x14ac:dyDescent="0.25">
      <c r="A205">
        <v>22.013034714926999</v>
      </c>
      <c r="B205">
        <v>11.5656226664583</v>
      </c>
      <c r="C205">
        <f>IF(A205&lt;'Planungstool Heizlast'!$B$8,'Planungstool Heizlast'!$B$21,IF(A205&gt;15,'Planungstool Heizlast'!$B$20,'Planungstool Heizlast'!$B$19/(15-'Planungstool Heizlast'!$B$8)*(15-Leistungsdaten!A205)+'Planungstool Heizlast'!$B$20))</f>
        <v>1.0854666666666668</v>
      </c>
      <c r="E205">
        <v>26.408273464216499</v>
      </c>
      <c r="F205">
        <v>13</v>
      </c>
      <c r="G205">
        <f>IF(E205&lt;'Planungstool Heizlast'!$B$8,'Planungstool Heizlast'!$B$21,IF(E205&gt;15,'Planungstool Heizlast'!$B$20,'Planungstool Heizlast'!$B$19/(15-'Planungstool Heizlast'!$B$8)*(15-Leistungsdaten!E205)+'Planungstool Heizlast'!$B$20))</f>
        <v>1.0854666666666668</v>
      </c>
      <c r="I205">
        <v>25.0139881251242</v>
      </c>
      <c r="J205">
        <v>15</v>
      </c>
      <c r="K205">
        <f>IF(I205&lt;'Planungstool Heizlast'!$B$8,'Planungstool Heizlast'!$B$21,IF(I205&gt;15,'Planungstool Heizlast'!$B$20,'Planungstool Heizlast'!$B$19/(15-'Planungstool Heizlast'!$B$8)*(15-Leistungsdaten!I205)+'Planungstool Heizlast'!$B$20))</f>
        <v>1.0854666666666668</v>
      </c>
      <c r="M205">
        <v>33.042809545224799</v>
      </c>
      <c r="N205">
        <v>19</v>
      </c>
      <c r="O205">
        <f>IF(M205&lt;'Planungstool Heizlast'!$B$8,'Planungstool Heizlast'!$B$21,IF(M205&gt;15,'Planungstool Heizlast'!$B$20,'Planungstool Heizlast'!$B$19/(15-'Planungstool Heizlast'!$B$8)*(15-Leistungsdaten!M205)+'Planungstool Heizlast'!$B$20))</f>
        <v>1.0854666666666668</v>
      </c>
      <c r="Q205">
        <v>31.1188666189542</v>
      </c>
      <c r="R205">
        <v>26</v>
      </c>
      <c r="S205">
        <f>IF(Q205&lt;'Planungstool Heizlast'!$B$8,'Planungstool Heizlast'!$B$21,IF(Q205&gt;15,'Planungstool Heizlast'!$B$20,'Planungstool Heizlast'!$B$19/(15-'Planungstool Heizlast'!$B$8)*(15-Leistungsdaten!Q205)+'Planungstool Heizlast'!$B$20))</f>
        <v>1.0854666666666668</v>
      </c>
      <c r="U205">
        <v>30.214803400654301</v>
      </c>
      <c r="V205">
        <v>40</v>
      </c>
      <c r="W205">
        <f>IF(U205&lt;'Planungstool Heizlast'!$B$8,'Planungstool Heizlast'!$B$21,IF(U205&gt;15,'Planungstool Heizlast'!$B$20,'Planungstool Heizlast'!$B$19/(15-'Planungstool Heizlast'!$B$8)*(15-Leistungsdaten!U205)+'Planungstool Heizlast'!$B$20))</f>
        <v>1.0854666666666668</v>
      </c>
      <c r="Z205" s="1">
        <f>IF('Planungstool Heizlast'!$B$4="EU13L",Leistungsdaten!I205,IF('Planungstool Heizlast'!$B$4="EU10L",E205,IF('Planungstool Heizlast'!$B$4="EU08L",A205,IF('Planungstool Heizlast'!$B$4="EU15L",M205,IF('Planungstool Heizlast'!$B$4="EU20L",Q205,IF('Planungstool Heizlast'!$B$4="EU35L",U205,""))))))</f>
        <v>30.214803400654301</v>
      </c>
      <c r="AA205" s="1">
        <f>IF(OR('Planungstool Heizlast'!$B$9="Fußbodenheizung 35°C",'Planungstool Heizlast'!$B$9="Niedertemperaturheizkörper 45°C"),IF('Planungstool Heizlast'!$B$4="EU13L",Leistungsdaten!J205, IF('Planungstool Heizlast'!$B$4="EU35L",Leistungsdaten!V205,IF('Planungstool Heizlast'!$B$4="EU10L",Leistungsdaten!F205,IF('Planungstool Heizlast'!$B$4="EU08L",Leistungsdaten!B205,IF('Planungstool Heizlast'!$B$4="EU15L",N205,IF('Planungstool Heizlast'!$B$4="EU20L",R205,"")))))),IF('Planungstool Heizlast'!$B$4="EU13L",Leistungsdaten!J205, IF('Planungstool Heizlast'!$B$4="EU35L",Leistungsdaten!V205,IF('Planungstool Heizlast'!$B$4="EU10L",Leistungsdaten!F205,IF('Planungstool Heizlast'!$B$4="EU08L",Leistungsdaten!B205,IF('Planungstool Heizlast'!$B$4="EU15L",N205,IF('Planungstool Heizlast'!$B$4="EU20L",R205,""))))))*0.9)*'Planungstool Heizlast'!$B$5</f>
        <v>40</v>
      </c>
      <c r="AB205" s="1">
        <f>IF('Planungstool Heizlast'!$B$4="EU13L",Leistungsdaten!K205,IF('Planungstool Heizlast'!$B$4="EU10L",Leistungsdaten!G205, IF('Planungstool Heizlast'!$B$4="EU35L",Leistungsdaten!W205,IF('Planungstool Heizlast'!$B$4="EU08L",Leistungsdaten!C205,IF('Planungstool Heizlast'!$B$4="EU15L",O205,IF('Planungstool Heizlast'!$B$4="EU20L",S205,""))))))*$B$274</f>
        <v>1.0854666666666668</v>
      </c>
      <c r="AC205" s="1">
        <f t="shared" si="3"/>
        <v>38.914533333333331</v>
      </c>
    </row>
    <row r="206" spans="1:29" x14ac:dyDescent="0.25">
      <c r="A206">
        <v>22.237157764878098</v>
      </c>
      <c r="B206">
        <v>11.6004728168594</v>
      </c>
      <c r="C206">
        <f>IF(A206&lt;'Planungstool Heizlast'!$B$8,'Planungstool Heizlast'!$B$21,IF(A206&gt;15,'Planungstool Heizlast'!$B$20,'Planungstool Heizlast'!$B$19/(15-'Planungstool Heizlast'!$B$8)*(15-Leistungsdaten!A206)+'Planungstool Heizlast'!$B$20))</f>
        <v>1.0854666666666668</v>
      </c>
      <c r="E206">
        <v>26.6557162259558</v>
      </c>
      <c r="F206">
        <v>13</v>
      </c>
      <c r="G206">
        <f>IF(E206&lt;'Planungstool Heizlast'!$B$8,'Planungstool Heizlast'!$B$21,IF(E206&gt;15,'Planungstool Heizlast'!$B$20,'Planungstool Heizlast'!$B$19/(15-'Planungstool Heizlast'!$B$8)*(15-Leistungsdaten!E206)+'Planungstool Heizlast'!$B$20))</f>
        <v>1.0854666666666668</v>
      </c>
      <c r="I206">
        <v>25.243589406072701</v>
      </c>
      <c r="J206">
        <v>15</v>
      </c>
      <c r="K206">
        <f>IF(I206&lt;'Planungstool Heizlast'!$B$8,'Planungstool Heizlast'!$B$21,IF(I206&gt;15,'Planungstool Heizlast'!$B$20,'Planungstool Heizlast'!$B$19/(15-'Planungstool Heizlast'!$B$8)*(15-Leistungsdaten!I206)+'Planungstool Heizlast'!$B$20))</f>
        <v>1.0854666666666668</v>
      </c>
      <c r="M206">
        <v>33.346876024575302</v>
      </c>
      <c r="N206">
        <v>19</v>
      </c>
      <c r="O206">
        <f>IF(M206&lt;'Planungstool Heizlast'!$B$8,'Planungstool Heizlast'!$B$21,IF(M206&gt;15,'Planungstool Heizlast'!$B$20,'Planungstool Heizlast'!$B$19/(15-'Planungstool Heizlast'!$B$8)*(15-Leistungsdaten!M206)+'Planungstool Heizlast'!$B$20))</f>
        <v>1.0854666666666668</v>
      </c>
      <c r="Q206">
        <v>31.408570523045899</v>
      </c>
      <c r="R206">
        <v>26</v>
      </c>
      <c r="S206">
        <f>IF(Q206&lt;'Planungstool Heizlast'!$B$8,'Planungstool Heizlast'!$B$21,IF(Q206&gt;15,'Planungstool Heizlast'!$B$20,'Planungstool Heizlast'!$B$19/(15-'Planungstool Heizlast'!$B$8)*(15-Leistungsdaten!Q206)+'Planungstool Heizlast'!$B$20))</f>
        <v>1.0854666666666668</v>
      </c>
      <c r="U206">
        <v>30.501430563473601</v>
      </c>
      <c r="V206">
        <v>40</v>
      </c>
      <c r="W206">
        <f>IF(U206&lt;'Planungstool Heizlast'!$B$8,'Planungstool Heizlast'!$B$21,IF(U206&gt;15,'Planungstool Heizlast'!$B$20,'Planungstool Heizlast'!$B$19/(15-'Planungstool Heizlast'!$B$8)*(15-Leistungsdaten!U206)+'Planungstool Heizlast'!$B$20))</f>
        <v>1.0854666666666668</v>
      </c>
      <c r="Z206" s="1">
        <f>IF('Planungstool Heizlast'!$B$4="EU13L",Leistungsdaten!I206,IF('Planungstool Heizlast'!$B$4="EU10L",E206,IF('Planungstool Heizlast'!$B$4="EU08L",A206,IF('Planungstool Heizlast'!$B$4="EU15L",M206,IF('Planungstool Heizlast'!$B$4="EU20L",Q206,IF('Planungstool Heizlast'!$B$4="EU35L",U206,""))))))</f>
        <v>30.501430563473601</v>
      </c>
      <c r="AA206" s="1">
        <f>IF(OR('Planungstool Heizlast'!$B$9="Fußbodenheizung 35°C",'Planungstool Heizlast'!$B$9="Niedertemperaturheizkörper 45°C"),IF('Planungstool Heizlast'!$B$4="EU13L",Leistungsdaten!J206, IF('Planungstool Heizlast'!$B$4="EU35L",Leistungsdaten!V206,IF('Planungstool Heizlast'!$B$4="EU10L",Leistungsdaten!F206,IF('Planungstool Heizlast'!$B$4="EU08L",Leistungsdaten!B206,IF('Planungstool Heizlast'!$B$4="EU15L",N206,IF('Planungstool Heizlast'!$B$4="EU20L",R206,"")))))),IF('Planungstool Heizlast'!$B$4="EU13L",Leistungsdaten!J206, IF('Planungstool Heizlast'!$B$4="EU35L",Leistungsdaten!V206,IF('Planungstool Heizlast'!$B$4="EU10L",Leistungsdaten!F206,IF('Planungstool Heizlast'!$B$4="EU08L",Leistungsdaten!B206,IF('Planungstool Heizlast'!$B$4="EU15L",N206,IF('Planungstool Heizlast'!$B$4="EU20L",R206,""))))))*0.9)*'Planungstool Heizlast'!$B$5</f>
        <v>40</v>
      </c>
      <c r="AB206" s="1">
        <f>IF('Planungstool Heizlast'!$B$4="EU13L",Leistungsdaten!K206,IF('Planungstool Heizlast'!$B$4="EU10L",Leistungsdaten!G206, IF('Planungstool Heizlast'!$B$4="EU35L",Leistungsdaten!W206,IF('Planungstool Heizlast'!$B$4="EU08L",Leistungsdaten!C206,IF('Planungstool Heizlast'!$B$4="EU15L",O206,IF('Planungstool Heizlast'!$B$4="EU20L",S206,""))))))*$B$274</f>
        <v>1.0854666666666668</v>
      </c>
      <c r="AC206" s="1">
        <f t="shared" si="3"/>
        <v>38.914533333333331</v>
      </c>
    </row>
    <row r="207" spans="1:29" x14ac:dyDescent="0.25">
      <c r="A207">
        <v>22.461229261613401</v>
      </c>
      <c r="B207">
        <v>11.6351991902719</v>
      </c>
      <c r="C207">
        <f>IF(A207&lt;'Planungstool Heizlast'!$B$8,'Planungstool Heizlast'!$B$21,IF(A207&gt;15,'Planungstool Heizlast'!$B$20,'Planungstool Heizlast'!$B$19/(15-'Planungstool Heizlast'!$B$8)*(15-Leistungsdaten!A207)+'Planungstool Heizlast'!$B$20))</f>
        <v>1.0854666666666668</v>
      </c>
      <c r="E207">
        <v>26.903222959025999</v>
      </c>
      <c r="F207">
        <v>13</v>
      </c>
      <c r="G207">
        <f>IF(E207&lt;'Planungstool Heizlast'!$B$8,'Planungstool Heizlast'!$B$21,IF(E207&gt;15,'Planungstool Heizlast'!$B$20,'Planungstool Heizlast'!$B$19/(15-'Planungstool Heizlast'!$B$8)*(15-Leistungsdaten!E207)+'Planungstool Heizlast'!$B$20))</f>
        <v>1.0854666666666668</v>
      </c>
      <c r="I207">
        <v>25.473098011605</v>
      </c>
      <c r="J207">
        <v>15</v>
      </c>
      <c r="K207">
        <f>IF(I207&lt;'Planungstool Heizlast'!$B$8,'Planungstool Heizlast'!$B$21,IF(I207&gt;15,'Planungstool Heizlast'!$B$20,'Planungstool Heizlast'!$B$19/(15-'Planungstool Heizlast'!$B$8)*(15-Leistungsdaten!I207)+'Planungstool Heizlast'!$B$20))</f>
        <v>1.0854666666666668</v>
      </c>
      <c r="M207">
        <v>33.651370912742699</v>
      </c>
      <c r="N207">
        <v>19</v>
      </c>
      <c r="O207">
        <f>IF(M207&lt;'Planungstool Heizlast'!$B$8,'Planungstool Heizlast'!$B$21,IF(M207&gt;15,'Planungstool Heizlast'!$B$20,'Planungstool Heizlast'!$B$19/(15-'Planungstool Heizlast'!$B$8)*(15-Leistungsdaten!M207)+'Planungstool Heizlast'!$B$20))</f>
        <v>1.0854666666666668</v>
      </c>
      <c r="Q207">
        <v>31.698608743096901</v>
      </c>
      <c r="R207">
        <v>26</v>
      </c>
      <c r="S207">
        <f>IF(Q207&lt;'Planungstool Heizlast'!$B$8,'Planungstool Heizlast'!$B$21,IF(Q207&gt;15,'Planungstool Heizlast'!$B$20,'Planungstool Heizlast'!$B$19/(15-'Planungstool Heizlast'!$B$8)*(15-Leistungsdaten!Q207)+'Planungstool Heizlast'!$B$20))</f>
        <v>1.0854666666666668</v>
      </c>
      <c r="U207">
        <v>30.788394481444001</v>
      </c>
      <c r="V207">
        <v>40</v>
      </c>
      <c r="W207">
        <f>IF(U207&lt;'Planungstool Heizlast'!$B$8,'Planungstool Heizlast'!$B$21,IF(U207&gt;15,'Planungstool Heizlast'!$B$20,'Planungstool Heizlast'!$B$19/(15-'Planungstool Heizlast'!$B$8)*(15-Leistungsdaten!U207)+'Planungstool Heizlast'!$B$20))</f>
        <v>1.0854666666666668</v>
      </c>
      <c r="Z207" s="1">
        <f>IF('Planungstool Heizlast'!$B$4="EU13L",Leistungsdaten!I207,IF('Planungstool Heizlast'!$B$4="EU10L",E207,IF('Planungstool Heizlast'!$B$4="EU08L",A207,IF('Planungstool Heizlast'!$B$4="EU15L",M207,IF('Planungstool Heizlast'!$B$4="EU20L",Q207,IF('Planungstool Heizlast'!$B$4="EU35L",U207,""))))))</f>
        <v>30.788394481444001</v>
      </c>
      <c r="AA207" s="1">
        <f>IF(OR('Planungstool Heizlast'!$B$9="Fußbodenheizung 35°C",'Planungstool Heizlast'!$B$9="Niedertemperaturheizkörper 45°C"),IF('Planungstool Heizlast'!$B$4="EU13L",Leistungsdaten!J207, IF('Planungstool Heizlast'!$B$4="EU35L",Leistungsdaten!V207,IF('Planungstool Heizlast'!$B$4="EU10L",Leistungsdaten!F207,IF('Planungstool Heizlast'!$B$4="EU08L",Leistungsdaten!B207,IF('Planungstool Heizlast'!$B$4="EU15L",N207,IF('Planungstool Heizlast'!$B$4="EU20L",R207,"")))))),IF('Planungstool Heizlast'!$B$4="EU13L",Leistungsdaten!J207, IF('Planungstool Heizlast'!$B$4="EU35L",Leistungsdaten!V207,IF('Planungstool Heizlast'!$B$4="EU10L",Leistungsdaten!F207,IF('Planungstool Heizlast'!$B$4="EU08L",Leistungsdaten!B207,IF('Planungstool Heizlast'!$B$4="EU15L",N207,IF('Planungstool Heizlast'!$B$4="EU20L",R207,""))))))*0.9)*'Planungstool Heizlast'!$B$5</f>
        <v>40</v>
      </c>
      <c r="AB207" s="1">
        <f>IF('Planungstool Heizlast'!$B$4="EU13L",Leistungsdaten!K207,IF('Planungstool Heizlast'!$B$4="EU10L",Leistungsdaten!G207, IF('Planungstool Heizlast'!$B$4="EU35L",Leistungsdaten!W207,IF('Planungstool Heizlast'!$B$4="EU08L",Leistungsdaten!C207,IF('Planungstool Heizlast'!$B$4="EU15L",O207,IF('Planungstool Heizlast'!$B$4="EU20L",S207,""))))))*$B$274</f>
        <v>1.0854666666666668</v>
      </c>
      <c r="AC207" s="1">
        <f t="shared" si="3"/>
        <v>38.914533333333331</v>
      </c>
    </row>
    <row r="208" spans="1:29" x14ac:dyDescent="0.25">
      <c r="A208">
        <v>22.657353869048801</v>
      </c>
      <c r="B208">
        <v>11.6206852938155</v>
      </c>
      <c r="C208">
        <f>IF(A208&lt;'Planungstool Heizlast'!$B$8,'Planungstool Heizlast'!$B$21,IF(A208&gt;15,'Planungstool Heizlast'!$B$20,'Planungstool Heizlast'!$B$19/(15-'Planungstool Heizlast'!$B$8)*(15-Leistungsdaten!A208)+'Planungstool Heizlast'!$B$20))</f>
        <v>1.0854666666666668</v>
      </c>
      <c r="E208">
        <v>27.1507929519497</v>
      </c>
      <c r="F208">
        <v>13</v>
      </c>
      <c r="G208">
        <f>IF(E208&lt;'Planungstool Heizlast'!$B$8,'Planungstool Heizlast'!$B$21,IF(E208&gt;15,'Planungstool Heizlast'!$B$20,'Planungstool Heizlast'!$B$19/(15-'Planungstool Heizlast'!$B$8)*(15-Leistungsdaten!E208)+'Planungstool Heizlast'!$B$20))</f>
        <v>1.0854666666666668</v>
      </c>
      <c r="I208">
        <v>25.665992781104901</v>
      </c>
      <c r="J208">
        <v>15</v>
      </c>
      <c r="K208">
        <f>IF(I208&lt;'Planungstool Heizlast'!$B$8,'Planungstool Heizlast'!$B$21,IF(I208&gt;15,'Planungstool Heizlast'!$B$20,'Planungstool Heizlast'!$B$19/(15-'Planungstool Heizlast'!$B$8)*(15-Leistungsdaten!I208)+'Planungstool Heizlast'!$B$20))</f>
        <v>1.0854666666666668</v>
      </c>
      <c r="M208">
        <v>33.956295088845899</v>
      </c>
      <c r="N208">
        <v>19</v>
      </c>
      <c r="O208">
        <f>IF(M208&lt;'Planungstool Heizlast'!$B$8,'Planungstool Heizlast'!$B$21,IF(M208&gt;15,'Planungstool Heizlast'!$B$20,'Planungstool Heizlast'!$B$19/(15-'Planungstool Heizlast'!$B$8)*(15-Leistungsdaten!M208)+'Planungstool Heizlast'!$B$20))</f>
        <v>1.0854666666666668</v>
      </c>
      <c r="Q208">
        <v>31.988981730205101</v>
      </c>
      <c r="R208">
        <v>26</v>
      </c>
      <c r="S208">
        <f>IF(Q208&lt;'Planungstool Heizlast'!$B$8,'Planungstool Heizlast'!$B$21,IF(Q208&gt;15,'Planungstool Heizlast'!$B$20,'Planungstool Heizlast'!$B$19/(15-'Planungstool Heizlast'!$B$8)*(15-Leistungsdaten!Q208)+'Planungstool Heizlast'!$B$20))</f>
        <v>1.0854666666666668</v>
      </c>
      <c r="U208">
        <v>31.0756957480606</v>
      </c>
      <c r="V208">
        <v>40</v>
      </c>
      <c r="W208">
        <f>IF(U208&lt;'Planungstool Heizlast'!$B$8,'Planungstool Heizlast'!$B$21,IF(U208&gt;15,'Planungstool Heizlast'!$B$20,'Planungstool Heizlast'!$B$19/(15-'Planungstool Heizlast'!$B$8)*(15-Leistungsdaten!U208)+'Planungstool Heizlast'!$B$20))</f>
        <v>1.0854666666666668</v>
      </c>
      <c r="Z208" s="1">
        <f>IF('Planungstool Heizlast'!$B$4="EU13L",Leistungsdaten!I208,IF('Planungstool Heizlast'!$B$4="EU10L",E208,IF('Planungstool Heizlast'!$B$4="EU08L",A208,IF('Planungstool Heizlast'!$B$4="EU15L",M208,IF('Planungstool Heizlast'!$B$4="EU20L",Q208,IF('Planungstool Heizlast'!$B$4="EU35L",U208,""))))))</f>
        <v>31.0756957480606</v>
      </c>
      <c r="AA208" s="1">
        <f>IF(OR('Planungstool Heizlast'!$B$9="Fußbodenheizung 35°C",'Planungstool Heizlast'!$B$9="Niedertemperaturheizkörper 45°C"),IF('Planungstool Heizlast'!$B$4="EU13L",Leistungsdaten!J208, IF('Planungstool Heizlast'!$B$4="EU35L",Leistungsdaten!V208,IF('Planungstool Heizlast'!$B$4="EU10L",Leistungsdaten!F208,IF('Planungstool Heizlast'!$B$4="EU08L",Leistungsdaten!B208,IF('Planungstool Heizlast'!$B$4="EU15L",N208,IF('Planungstool Heizlast'!$B$4="EU20L",R208,"")))))),IF('Planungstool Heizlast'!$B$4="EU13L",Leistungsdaten!J208, IF('Planungstool Heizlast'!$B$4="EU35L",Leistungsdaten!V208,IF('Planungstool Heizlast'!$B$4="EU10L",Leistungsdaten!F208,IF('Planungstool Heizlast'!$B$4="EU08L",Leistungsdaten!B208,IF('Planungstool Heizlast'!$B$4="EU15L",N208,IF('Planungstool Heizlast'!$B$4="EU20L",R208,""))))))*0.9)*'Planungstool Heizlast'!$B$5</f>
        <v>40</v>
      </c>
      <c r="AB208" s="1">
        <f>IF('Planungstool Heizlast'!$B$4="EU13L",Leistungsdaten!K208,IF('Planungstool Heizlast'!$B$4="EU10L",Leistungsdaten!G208, IF('Planungstool Heizlast'!$B$4="EU35L",Leistungsdaten!W208,IF('Planungstool Heizlast'!$B$4="EU08L",Leistungsdaten!C208,IF('Planungstool Heizlast'!$B$4="EU15L",O208,IF('Planungstool Heizlast'!$B$4="EU20L",S208,""))))))*$B$274</f>
        <v>1.0854666666666668</v>
      </c>
      <c r="AC208" s="1">
        <f t="shared" si="3"/>
        <v>38.914533333333331</v>
      </c>
    </row>
    <row r="209" spans="1:29" x14ac:dyDescent="0.25">
      <c r="A209">
        <v>22.881203733434901</v>
      </c>
      <c r="B209">
        <v>11.6550072840403</v>
      </c>
      <c r="C209">
        <f>IF(A209&lt;'Planungstool Heizlast'!$B$8,'Planungstool Heizlast'!$B$21,IF(A209&gt;15,'Planungstool Heizlast'!$B$20,'Planungstool Heizlast'!$B$19/(15-'Planungstool Heizlast'!$B$8)*(15-Leistungsdaten!A209)+'Planungstool Heizlast'!$B$20))</f>
        <v>1.0854666666666668</v>
      </c>
      <c r="E209">
        <v>27.398425485928701</v>
      </c>
      <c r="F209">
        <v>13</v>
      </c>
      <c r="G209">
        <f>IF(E209&lt;'Planungstool Heizlast'!$B$8,'Planungstool Heizlast'!$B$21,IF(E209&gt;15,'Planungstool Heizlast'!$B$20,'Planungstool Heizlast'!$B$19/(15-'Planungstool Heizlast'!$B$8)*(15-Leistungsdaten!E209)+'Planungstool Heizlast'!$B$20))</f>
        <v>1.0854666666666668</v>
      </c>
      <c r="I209">
        <v>25.8952111718765</v>
      </c>
      <c r="J209">
        <v>15</v>
      </c>
      <c r="K209">
        <f>IF(I209&lt;'Planungstool Heizlast'!$B$8,'Planungstool Heizlast'!$B$21,IF(I209&gt;15,'Planungstool Heizlast'!$B$20,'Planungstool Heizlast'!$B$19/(15-'Planungstool Heizlast'!$B$8)*(15-Leistungsdaten!I209)+'Planungstool Heizlast'!$B$20))</f>
        <v>1.0854666666666668</v>
      </c>
      <c r="M209">
        <v>34.261649432003601</v>
      </c>
      <c r="N209">
        <v>19</v>
      </c>
      <c r="O209">
        <f>IF(M209&lt;'Planungstool Heizlast'!$B$8,'Planungstool Heizlast'!$B$21,IF(M209&gt;15,'Planungstool Heizlast'!$B$20,'Planungstool Heizlast'!$B$19/(15-'Planungstool Heizlast'!$B$8)*(15-Leistungsdaten!M209)+'Planungstool Heizlast'!$B$20))</f>
        <v>1.0854666666666668</v>
      </c>
      <c r="Q209">
        <v>32.279689935468198</v>
      </c>
      <c r="R209">
        <v>26</v>
      </c>
      <c r="S209">
        <f>IF(Q209&lt;'Planungstool Heizlast'!$B$8,'Planungstool Heizlast'!$B$21,IF(Q209&gt;15,'Planungstool Heizlast'!$B$20,'Planungstool Heizlast'!$B$19/(15-'Planungstool Heizlast'!$B$8)*(15-Leistungsdaten!Q209)+'Planungstool Heizlast'!$B$20))</f>
        <v>1.0854666666666668</v>
      </c>
      <c r="U209">
        <v>31.363334956818498</v>
      </c>
      <c r="V209">
        <v>40</v>
      </c>
      <c r="W209">
        <f>IF(U209&lt;'Planungstool Heizlast'!$B$8,'Planungstool Heizlast'!$B$21,IF(U209&gt;15,'Planungstool Heizlast'!$B$20,'Planungstool Heizlast'!$B$19/(15-'Planungstool Heizlast'!$B$8)*(15-Leistungsdaten!U209)+'Planungstool Heizlast'!$B$20))</f>
        <v>1.0854666666666668</v>
      </c>
      <c r="Z209" s="1">
        <f>IF('Planungstool Heizlast'!$B$4="EU13L",Leistungsdaten!I209,IF('Planungstool Heizlast'!$B$4="EU10L",E209,IF('Planungstool Heizlast'!$B$4="EU08L",A209,IF('Planungstool Heizlast'!$B$4="EU15L",M209,IF('Planungstool Heizlast'!$B$4="EU20L",Q209,IF('Planungstool Heizlast'!$B$4="EU35L",U209,""))))))</f>
        <v>31.363334956818498</v>
      </c>
      <c r="AA209" s="1">
        <f>IF(OR('Planungstool Heizlast'!$B$9="Fußbodenheizung 35°C",'Planungstool Heizlast'!$B$9="Niedertemperaturheizkörper 45°C"),IF('Planungstool Heizlast'!$B$4="EU13L",Leistungsdaten!J209, IF('Planungstool Heizlast'!$B$4="EU35L",Leistungsdaten!V209,IF('Planungstool Heizlast'!$B$4="EU10L",Leistungsdaten!F209,IF('Planungstool Heizlast'!$B$4="EU08L",Leistungsdaten!B209,IF('Planungstool Heizlast'!$B$4="EU15L",N209,IF('Planungstool Heizlast'!$B$4="EU20L",R209,"")))))),IF('Planungstool Heizlast'!$B$4="EU13L",Leistungsdaten!J209, IF('Planungstool Heizlast'!$B$4="EU35L",Leistungsdaten!V209,IF('Planungstool Heizlast'!$B$4="EU10L",Leistungsdaten!F209,IF('Planungstool Heizlast'!$B$4="EU08L",Leistungsdaten!B209,IF('Planungstool Heizlast'!$B$4="EU15L",N209,IF('Planungstool Heizlast'!$B$4="EU20L",R209,""))))))*0.9)*'Planungstool Heizlast'!$B$5</f>
        <v>40</v>
      </c>
      <c r="AB209" s="1">
        <f>IF('Planungstool Heizlast'!$B$4="EU13L",Leistungsdaten!K209,IF('Planungstool Heizlast'!$B$4="EU10L",Leistungsdaten!G209, IF('Planungstool Heizlast'!$B$4="EU35L",Leistungsdaten!W209,IF('Planungstool Heizlast'!$B$4="EU08L",Leistungsdaten!C209,IF('Planungstool Heizlast'!$B$4="EU15L",O209,IF('Planungstool Heizlast'!$B$4="EU20L",S209,""))))))*$B$274</f>
        <v>1.0854666666666668</v>
      </c>
      <c r="AC209" s="1">
        <f t="shared" si="3"/>
        <v>38.914533333333331</v>
      </c>
    </row>
    <row r="210" spans="1:29" x14ac:dyDescent="0.25">
      <c r="A210">
        <v>23.076893257759899</v>
      </c>
      <c r="B210">
        <v>11.6398205081081</v>
      </c>
      <c r="C210">
        <f>IF(A210&lt;'Planungstool Heizlast'!$B$8,'Planungstool Heizlast'!$B$21,IF(A210&gt;15,'Planungstool Heizlast'!$B$20,'Planungstool Heizlast'!$B$19/(15-'Planungstool Heizlast'!$B$8)*(15-Leistungsdaten!A210)+'Planungstool Heizlast'!$B$20))</f>
        <v>1.0854666666666668</v>
      </c>
      <c r="E210">
        <v>27.646119834843599</v>
      </c>
      <c r="F210">
        <v>13</v>
      </c>
      <c r="G210">
        <f>IF(E210&lt;'Planungstool Heizlast'!$B$8,'Planungstool Heizlast'!$B$21,IF(E210&gt;15,'Planungstool Heizlast'!$B$20,'Planungstool Heizlast'!$B$19/(15-'Planungstool Heizlast'!$B$8)*(15-Leistungsdaten!E210)+'Planungstool Heizlast'!$B$20))</f>
        <v>1.0854666666666668</v>
      </c>
      <c r="I210">
        <v>26.0876153857898</v>
      </c>
      <c r="J210">
        <v>15</v>
      </c>
      <c r="K210">
        <f>IF(I210&lt;'Planungstool Heizlast'!$B$8,'Planungstool Heizlast'!$B$21,IF(I210&gt;15,'Planungstool Heizlast'!$B$20,'Planungstool Heizlast'!$B$19/(15-'Planungstool Heizlast'!$B$8)*(15-Leistungsdaten!I210)+'Planungstool Heizlast'!$B$20))</f>
        <v>1.0854666666666668</v>
      </c>
      <c r="M210">
        <v>34.567434821334899</v>
      </c>
      <c r="N210">
        <v>19</v>
      </c>
      <c r="O210">
        <f>IF(M210&lt;'Planungstool Heizlast'!$B$8,'Planungstool Heizlast'!$B$21,IF(M210&gt;15,'Planungstool Heizlast'!$B$20,'Planungstool Heizlast'!$B$19/(15-'Planungstool Heizlast'!$B$8)*(15-Leistungsdaten!M210)+'Planungstool Heizlast'!$B$20))</f>
        <v>1.0854666666666668</v>
      </c>
      <c r="Q210">
        <v>32.570733809983999</v>
      </c>
      <c r="R210">
        <v>26</v>
      </c>
      <c r="S210">
        <f>IF(Q210&lt;'Planungstool Heizlast'!$B$8,'Planungstool Heizlast'!$B$21,IF(Q210&gt;15,'Planungstool Heizlast'!$B$20,'Planungstool Heizlast'!$B$19/(15-'Planungstool Heizlast'!$B$8)*(15-Leistungsdaten!Q210)+'Planungstool Heizlast'!$B$20))</f>
        <v>1.0854666666666668</v>
      </c>
      <c r="U210">
        <v>31.651312701212898</v>
      </c>
      <c r="V210">
        <v>40</v>
      </c>
      <c r="W210">
        <f>IF(U210&lt;'Planungstool Heizlast'!$B$8,'Planungstool Heizlast'!$B$21,IF(U210&gt;15,'Planungstool Heizlast'!$B$20,'Planungstool Heizlast'!$B$19/(15-'Planungstool Heizlast'!$B$8)*(15-Leistungsdaten!U210)+'Planungstool Heizlast'!$B$20))</f>
        <v>1.0854666666666668</v>
      </c>
      <c r="Z210" s="1">
        <f>IF('Planungstool Heizlast'!$B$4="EU13L",Leistungsdaten!I210,IF('Planungstool Heizlast'!$B$4="EU10L",E210,IF('Planungstool Heizlast'!$B$4="EU08L",A210,IF('Planungstool Heizlast'!$B$4="EU15L",M210,IF('Planungstool Heizlast'!$B$4="EU20L",Q210,IF('Planungstool Heizlast'!$B$4="EU35L",U210,""))))))</f>
        <v>31.651312701212898</v>
      </c>
      <c r="AA210" s="1">
        <f>IF(OR('Planungstool Heizlast'!$B$9="Fußbodenheizung 35°C",'Planungstool Heizlast'!$B$9="Niedertemperaturheizkörper 45°C"),IF('Planungstool Heizlast'!$B$4="EU13L",Leistungsdaten!J210, IF('Planungstool Heizlast'!$B$4="EU35L",Leistungsdaten!V210,IF('Planungstool Heizlast'!$B$4="EU10L",Leistungsdaten!F210,IF('Planungstool Heizlast'!$B$4="EU08L",Leistungsdaten!B210,IF('Planungstool Heizlast'!$B$4="EU15L",N210,IF('Planungstool Heizlast'!$B$4="EU20L",R210,"")))))),IF('Planungstool Heizlast'!$B$4="EU13L",Leistungsdaten!J210, IF('Planungstool Heizlast'!$B$4="EU35L",Leistungsdaten!V210,IF('Planungstool Heizlast'!$B$4="EU10L",Leistungsdaten!F210,IF('Planungstool Heizlast'!$B$4="EU08L",Leistungsdaten!B210,IF('Planungstool Heizlast'!$B$4="EU15L",N210,IF('Planungstool Heizlast'!$B$4="EU20L",R210,""))))))*0.9)*'Planungstool Heizlast'!$B$5</f>
        <v>40</v>
      </c>
      <c r="AB210" s="1">
        <f>IF('Planungstool Heizlast'!$B$4="EU13L",Leistungsdaten!K210,IF('Planungstool Heizlast'!$B$4="EU10L",Leistungsdaten!G210, IF('Planungstool Heizlast'!$B$4="EU35L",Leistungsdaten!W210,IF('Planungstool Heizlast'!$B$4="EU08L",Leistungsdaten!C210,IF('Planungstool Heizlast'!$B$4="EU15L",O210,IF('Planungstool Heizlast'!$B$4="EU20L",S210,""))))))*$B$274</f>
        <v>1.0854666666666668</v>
      </c>
      <c r="AC210" s="1">
        <f t="shared" si="3"/>
        <v>38.914533333333331</v>
      </c>
    </row>
    <row r="211" spans="1:29" x14ac:dyDescent="0.25">
      <c r="A211">
        <v>23.300517951885698</v>
      </c>
      <c r="B211">
        <v>11.673732842529001</v>
      </c>
      <c r="C211">
        <f>IF(A211&lt;'Planungstool Heizlast'!$B$8,'Planungstool Heizlast'!$B$21,IF(A211&gt;15,'Planungstool Heizlast'!$B$20,'Planungstool Heizlast'!$B$19/(15-'Planungstool Heizlast'!$B$8)*(15-Leistungsdaten!A211)+'Planungstool Heizlast'!$B$20))</f>
        <v>1.0854666666666668</v>
      </c>
      <c r="E211">
        <v>27.8938752652539</v>
      </c>
      <c r="F211">
        <v>13</v>
      </c>
      <c r="G211">
        <f>IF(E211&lt;'Planungstool Heizlast'!$B$8,'Planungstool Heizlast'!$B$21,IF(E211&gt;15,'Planungstool Heizlast'!$B$20,'Planungstool Heizlast'!$B$19/(15-'Planungstool Heizlast'!$B$8)*(15-Leistungsdaten!E211)+'Planungstool Heizlast'!$B$20))</f>
        <v>1.0854666666666668</v>
      </c>
      <c r="I211">
        <v>26.316539634722201</v>
      </c>
      <c r="J211">
        <v>15</v>
      </c>
      <c r="K211">
        <f>IF(I211&lt;'Planungstool Heizlast'!$B$8,'Planungstool Heizlast'!$B$21,IF(I211&gt;15,'Planungstool Heizlast'!$B$20,'Planungstool Heizlast'!$B$19/(15-'Planungstool Heizlast'!$B$8)*(15-Leistungsdaten!I211)+'Planungstool Heizlast'!$B$20))</f>
        <v>1.0854666666666668</v>
      </c>
      <c r="M211">
        <v>34.873652135958501</v>
      </c>
      <c r="N211">
        <v>19</v>
      </c>
      <c r="O211">
        <f>IF(M211&lt;'Planungstool Heizlast'!$B$8,'Planungstool Heizlast'!$B$21,IF(M211&gt;15,'Planungstool Heizlast'!$B$20,'Planungstool Heizlast'!$B$19/(15-'Planungstool Heizlast'!$B$8)*(15-Leistungsdaten!M211)+'Planungstool Heizlast'!$B$20))</f>
        <v>1.0854666666666668</v>
      </c>
      <c r="Q211">
        <v>32.862113804850502</v>
      </c>
      <c r="R211">
        <v>26</v>
      </c>
      <c r="S211">
        <f>IF(Q211&lt;'Planungstool Heizlast'!$B$8,'Planungstool Heizlast'!$B$21,IF(Q211&gt;15,'Planungstool Heizlast'!$B$20,'Planungstool Heizlast'!$B$19/(15-'Planungstool Heizlast'!$B$8)*(15-Leistungsdaten!Q211)+'Planungstool Heizlast'!$B$20))</f>
        <v>1.0854666666666668</v>
      </c>
      <c r="U211">
        <v>31.939629574738699</v>
      </c>
      <c r="V211">
        <v>40</v>
      </c>
      <c r="W211">
        <f>IF(U211&lt;'Planungstool Heizlast'!$B$8,'Planungstool Heizlast'!$B$21,IF(U211&gt;15,'Planungstool Heizlast'!$B$20,'Planungstool Heizlast'!$B$19/(15-'Planungstool Heizlast'!$B$8)*(15-Leistungsdaten!U211)+'Planungstool Heizlast'!$B$20))</f>
        <v>1.0854666666666668</v>
      </c>
      <c r="Z211" s="1">
        <f>IF('Planungstool Heizlast'!$B$4="EU13L",Leistungsdaten!I211,IF('Planungstool Heizlast'!$B$4="EU10L",E211,IF('Planungstool Heizlast'!$B$4="EU08L",A211,IF('Planungstool Heizlast'!$B$4="EU15L",M211,IF('Planungstool Heizlast'!$B$4="EU20L",Q211,IF('Planungstool Heizlast'!$B$4="EU35L",U211,""))))))</f>
        <v>31.939629574738699</v>
      </c>
      <c r="AA211" s="1">
        <f>IF(OR('Planungstool Heizlast'!$B$9="Fußbodenheizung 35°C",'Planungstool Heizlast'!$B$9="Niedertemperaturheizkörper 45°C"),IF('Planungstool Heizlast'!$B$4="EU13L",Leistungsdaten!J211, IF('Planungstool Heizlast'!$B$4="EU35L",Leistungsdaten!V211,IF('Planungstool Heizlast'!$B$4="EU10L",Leistungsdaten!F211,IF('Planungstool Heizlast'!$B$4="EU08L",Leistungsdaten!B211,IF('Planungstool Heizlast'!$B$4="EU15L",N211,IF('Planungstool Heizlast'!$B$4="EU20L",R211,"")))))),IF('Planungstool Heizlast'!$B$4="EU13L",Leistungsdaten!J211, IF('Planungstool Heizlast'!$B$4="EU35L",Leistungsdaten!V211,IF('Planungstool Heizlast'!$B$4="EU10L",Leistungsdaten!F211,IF('Planungstool Heizlast'!$B$4="EU08L",Leistungsdaten!B211,IF('Planungstool Heizlast'!$B$4="EU15L",N211,IF('Planungstool Heizlast'!$B$4="EU20L",R211,""))))))*0.9)*'Planungstool Heizlast'!$B$5</f>
        <v>40</v>
      </c>
      <c r="AB211" s="1">
        <f>IF('Planungstool Heizlast'!$B$4="EU13L",Leistungsdaten!K211,IF('Planungstool Heizlast'!$B$4="EU10L",Leistungsdaten!G211, IF('Planungstool Heizlast'!$B$4="EU35L",Leistungsdaten!W211,IF('Planungstool Heizlast'!$B$4="EU08L",Leistungsdaten!C211,IF('Planungstool Heizlast'!$B$4="EU15L",O211,IF('Planungstool Heizlast'!$B$4="EU20L",S211,""))))))*$B$274</f>
        <v>1.0854666666666668</v>
      </c>
      <c r="AC211" s="1">
        <f t="shared" si="3"/>
        <v>38.914533333333331</v>
      </c>
    </row>
    <row r="212" spans="1:29" x14ac:dyDescent="0.25">
      <c r="A212">
        <v>23.524085476036198</v>
      </c>
      <c r="B212">
        <v>11.7075123138519</v>
      </c>
      <c r="C212">
        <f>IF(A212&lt;'Planungstool Heizlast'!$B$8,'Planungstool Heizlast'!$B$21,IF(A212&gt;15,'Planungstool Heizlast'!$B$20,'Planungstool Heizlast'!$B$19/(15-'Planungstool Heizlast'!$B$8)*(15-Leistungsdaten!A212)+'Planungstool Heizlast'!$B$20))</f>
        <v>1.0854666666666668</v>
      </c>
      <c r="E212">
        <v>28.141691036398001</v>
      </c>
      <c r="F212">
        <v>13</v>
      </c>
      <c r="G212">
        <f>IF(E212&lt;'Planungstool Heizlast'!$B$8,'Planungstool Heizlast'!$B$21,IF(E212&gt;15,'Planungstool Heizlast'!$B$20,'Planungstool Heizlast'!$B$19/(15-'Planungstool Heizlast'!$B$8)*(15-Leistungsdaten!E212)+'Planungstool Heizlast'!$B$20))</f>
        <v>1.0854666666666668</v>
      </c>
      <c r="I212">
        <v>26.545364710187599</v>
      </c>
      <c r="J212">
        <v>15</v>
      </c>
      <c r="K212">
        <f>IF(I212&lt;'Planungstool Heizlast'!$B$8,'Planungstool Heizlast'!$B$21,IF(I212&gt;15,'Planungstool Heizlast'!$B$20,'Planungstool Heizlast'!$B$19/(15-'Planungstool Heizlast'!$B$8)*(15-Leistungsdaten!I212)+'Planungstool Heizlast'!$B$20))</f>
        <v>1.0854666666666668</v>
      </c>
      <c r="M212">
        <v>35.1803022549934</v>
      </c>
      <c r="N212">
        <v>19</v>
      </c>
      <c r="O212">
        <f>IF(M212&lt;'Planungstool Heizlast'!$B$8,'Planungstool Heizlast'!$B$21,IF(M212&gt;15,'Planungstool Heizlast'!$B$20,'Planungstool Heizlast'!$B$19/(15-'Planungstool Heizlast'!$B$8)*(15-Leistungsdaten!M212)+'Planungstool Heizlast'!$B$20))</f>
        <v>1.0854666666666668</v>
      </c>
      <c r="Q212">
        <v>33.153830371165199</v>
      </c>
      <c r="R212">
        <v>26</v>
      </c>
      <c r="S212">
        <f>IF(Q212&lt;'Planungstool Heizlast'!$B$8,'Planungstool Heizlast'!$B$21,IF(Q212&gt;15,'Planungstool Heizlast'!$B$20,'Planungstool Heizlast'!$B$19/(15-'Planungstool Heizlast'!$B$8)*(15-Leistungsdaten!Q212)+'Planungstool Heizlast'!$B$20))</f>
        <v>1.0854666666666668</v>
      </c>
      <c r="U212">
        <v>32.228286170891202</v>
      </c>
      <c r="V212">
        <v>40</v>
      </c>
      <c r="W212">
        <f>IF(U212&lt;'Planungstool Heizlast'!$B$8,'Planungstool Heizlast'!$B$21,IF(U212&gt;15,'Planungstool Heizlast'!$B$20,'Planungstool Heizlast'!$B$19/(15-'Planungstool Heizlast'!$B$8)*(15-Leistungsdaten!U212)+'Planungstool Heizlast'!$B$20))</f>
        <v>1.0854666666666668</v>
      </c>
      <c r="Z212" s="1">
        <f>IF('Planungstool Heizlast'!$B$4="EU13L",Leistungsdaten!I212,IF('Planungstool Heizlast'!$B$4="EU10L",E212,IF('Planungstool Heizlast'!$B$4="EU08L",A212,IF('Planungstool Heizlast'!$B$4="EU15L",M212,IF('Planungstool Heizlast'!$B$4="EU20L",Q212,IF('Planungstool Heizlast'!$B$4="EU35L",U212,""))))))</f>
        <v>32.228286170891202</v>
      </c>
      <c r="AA212" s="1">
        <f>IF(OR('Planungstool Heizlast'!$B$9="Fußbodenheizung 35°C",'Planungstool Heizlast'!$B$9="Niedertemperaturheizkörper 45°C"),IF('Planungstool Heizlast'!$B$4="EU13L",Leistungsdaten!J212, IF('Planungstool Heizlast'!$B$4="EU35L",Leistungsdaten!V212,IF('Planungstool Heizlast'!$B$4="EU10L",Leistungsdaten!F212,IF('Planungstool Heizlast'!$B$4="EU08L",Leistungsdaten!B212,IF('Planungstool Heizlast'!$B$4="EU15L",N212,IF('Planungstool Heizlast'!$B$4="EU20L",R212,"")))))),IF('Planungstool Heizlast'!$B$4="EU13L",Leistungsdaten!J212, IF('Planungstool Heizlast'!$B$4="EU35L",Leistungsdaten!V212,IF('Planungstool Heizlast'!$B$4="EU10L",Leistungsdaten!F212,IF('Planungstool Heizlast'!$B$4="EU08L",Leistungsdaten!B212,IF('Planungstool Heizlast'!$B$4="EU15L",N212,IF('Planungstool Heizlast'!$B$4="EU20L",R212,""))))))*0.9)*'Planungstool Heizlast'!$B$5</f>
        <v>40</v>
      </c>
      <c r="AB212" s="1">
        <f>IF('Planungstool Heizlast'!$B$4="EU13L",Leistungsdaten!K212,IF('Planungstool Heizlast'!$B$4="EU10L",Leistungsdaten!G212, IF('Planungstool Heizlast'!$B$4="EU35L",Leistungsdaten!W212,IF('Planungstool Heizlast'!$B$4="EU08L",Leistungsdaten!C212,IF('Planungstool Heizlast'!$B$4="EU15L",O212,IF('Planungstool Heizlast'!$B$4="EU20L",S212,""))))))*$B$274</f>
        <v>1.0854666666666668</v>
      </c>
      <c r="AC212" s="1">
        <f t="shared" si="3"/>
        <v>38.914533333333331</v>
      </c>
    </row>
    <row r="213" spans="1:29" x14ac:dyDescent="0.25">
      <c r="A213">
        <v>19.649810390223799</v>
      </c>
      <c r="B213">
        <v>11.362755721671499</v>
      </c>
      <c r="C213">
        <f>IF(A213&lt;'Planungstool Heizlast'!$B$8,'Planungstool Heizlast'!$B$21,IF(A213&gt;15,'Planungstool Heizlast'!$B$20,'Planungstool Heizlast'!$B$19/(15-'Planungstool Heizlast'!$B$8)*(15-Leistungsdaten!A213)+'Planungstool Heizlast'!$B$20))</f>
        <v>1.0854666666666668</v>
      </c>
      <c r="E213">
        <v>25.647296019984701</v>
      </c>
      <c r="F213">
        <v>16.6978515541714</v>
      </c>
      <c r="G213">
        <f>IF(E213&lt;'Planungstool Heizlast'!$B$8,'Planungstool Heizlast'!$B$21,IF(E213&gt;15,'Planungstool Heizlast'!$B$20,'Planungstool Heizlast'!$B$19/(15-'Planungstool Heizlast'!$B$8)*(15-Leistungsdaten!E213)+'Planungstool Heizlast'!$B$20))</f>
        <v>1.0854666666666668</v>
      </c>
      <c r="I213">
        <v>24.166299534308202</v>
      </c>
      <c r="J213">
        <v>17.271416470530699</v>
      </c>
      <c r="K213">
        <f>IF(I213&lt;'Planungstool Heizlast'!$B$8,'Planungstool Heizlast'!$B$21,IF(I213&gt;15,'Planungstool Heizlast'!$B$20,'Planungstool Heizlast'!$B$19/(15-'Planungstool Heizlast'!$B$8)*(15-Leistungsdaten!I213)+'Planungstool Heizlast'!$B$20))</f>
        <v>1.0854666666666668</v>
      </c>
      <c r="M213">
        <v>35.487386057558403</v>
      </c>
      <c r="N213">
        <v>19</v>
      </c>
      <c r="O213">
        <f>IF(M213&lt;'Planungstool Heizlast'!$B$8,'Planungstool Heizlast'!$B$21,IF(M213&gt;15,'Planungstool Heizlast'!$B$20,'Planungstool Heizlast'!$B$19/(15-'Planungstool Heizlast'!$B$8)*(15-Leistungsdaten!M213)+'Planungstool Heizlast'!$B$20))</f>
        <v>1.0854666666666668</v>
      </c>
      <c r="Q213">
        <v>33.445883960026201</v>
      </c>
      <c r="R213">
        <v>26</v>
      </c>
      <c r="S213">
        <f>IF(Q213&lt;'Planungstool Heizlast'!$B$8,'Planungstool Heizlast'!$B$21,IF(Q213&gt;15,'Planungstool Heizlast'!$B$20,'Planungstool Heizlast'!$B$19/(15-'Planungstool Heizlast'!$B$8)*(15-Leistungsdaten!Q213)+'Planungstool Heizlast'!$B$20))</f>
        <v>1.0854666666666668</v>
      </c>
      <c r="U213">
        <v>32.517283083165403</v>
      </c>
      <c r="V213">
        <v>40</v>
      </c>
      <c r="W213">
        <f>IF(U213&lt;'Planungstool Heizlast'!$B$8,'Planungstool Heizlast'!$B$21,IF(U213&gt;15,'Planungstool Heizlast'!$B$20,'Planungstool Heizlast'!$B$19/(15-'Planungstool Heizlast'!$B$8)*(15-Leistungsdaten!U213)+'Planungstool Heizlast'!$B$20))</f>
        <v>1.0854666666666668</v>
      </c>
      <c r="Z213" s="1">
        <f>IF('Planungstool Heizlast'!$B$4="EU13L",Leistungsdaten!I213,IF('Planungstool Heizlast'!$B$4="EU10L",E213,IF('Planungstool Heizlast'!$B$4="EU08L",A213,IF('Planungstool Heizlast'!$B$4="EU15L",M213,IF('Planungstool Heizlast'!$B$4="EU20L",Q213,IF('Planungstool Heizlast'!$B$4="EU35L",U213,""))))))</f>
        <v>32.517283083165403</v>
      </c>
      <c r="AA213" s="1">
        <f>IF(OR('Planungstool Heizlast'!$B$9="Fußbodenheizung 35°C",'Planungstool Heizlast'!$B$9="Niedertemperaturheizkörper 45°C"),IF('Planungstool Heizlast'!$B$4="EU13L",Leistungsdaten!J213, IF('Planungstool Heizlast'!$B$4="EU35L",Leistungsdaten!V213,IF('Planungstool Heizlast'!$B$4="EU10L",Leistungsdaten!F213,IF('Planungstool Heizlast'!$B$4="EU08L",Leistungsdaten!B213,IF('Planungstool Heizlast'!$B$4="EU15L",N213,IF('Planungstool Heizlast'!$B$4="EU20L",R213,"")))))),IF('Planungstool Heizlast'!$B$4="EU13L",Leistungsdaten!J213, IF('Planungstool Heizlast'!$B$4="EU35L",Leistungsdaten!V213,IF('Planungstool Heizlast'!$B$4="EU10L",Leistungsdaten!F213,IF('Planungstool Heizlast'!$B$4="EU08L",Leistungsdaten!B213,IF('Planungstool Heizlast'!$B$4="EU15L",N213,IF('Planungstool Heizlast'!$B$4="EU20L",R213,""))))))*0.9)*'Planungstool Heizlast'!$B$5</f>
        <v>40</v>
      </c>
      <c r="AB213" s="1">
        <f>IF('Planungstool Heizlast'!$B$4="EU13L",Leistungsdaten!K213,IF('Planungstool Heizlast'!$B$4="EU10L",Leistungsdaten!G213, IF('Planungstool Heizlast'!$B$4="EU35L",Leistungsdaten!W213,IF('Planungstool Heizlast'!$B$4="EU08L",Leistungsdaten!C213,IF('Planungstool Heizlast'!$B$4="EU15L",O213,IF('Planungstool Heizlast'!$B$4="EU20L",S213,""))))))*$B$274</f>
        <v>1.0854666666666668</v>
      </c>
      <c r="AC213" s="1">
        <f t="shared" ref="AC213:AC214" si="4">AA213-AB213</f>
        <v>38.914533333333331</v>
      </c>
    </row>
    <row r="214" spans="1:29" x14ac:dyDescent="0.25">
      <c r="A214">
        <v>19.874895900441999</v>
      </c>
      <c r="B214">
        <v>11.3994721445466</v>
      </c>
      <c r="C214">
        <f>IF(A214&lt;'Planungstool Heizlast'!$B$8,'Planungstool Heizlast'!$B$21,IF(A214&gt;15,'Planungstool Heizlast'!$B$20,'Planungstool Heizlast'!$B$19/(15-'Planungstool Heizlast'!$B$8)*(15-Leistungsdaten!A214)+'Planungstool Heizlast'!$B$20))</f>
        <v>1.0854666666666668</v>
      </c>
      <c r="E214">
        <v>25.884402899880801</v>
      </c>
      <c r="F214">
        <v>16.751605990364901</v>
      </c>
      <c r="G214">
        <f>IF(E214&lt;'Planungstool Heizlast'!$B$8,'Planungstool Heizlast'!$B$21,IF(E214&gt;15,'Planungstool Heizlast'!$B$20,'Planungstool Heizlast'!$B$19/(15-'Planungstool Heizlast'!$B$8)*(15-Leistungsdaten!E214)+'Planungstool Heizlast'!$B$20))</f>
        <v>1.0854666666666668</v>
      </c>
      <c r="I214">
        <v>24.360552435561999</v>
      </c>
      <c r="J214">
        <v>17.248742001415899</v>
      </c>
      <c r="K214">
        <f>IF(I214&lt;'Planungstool Heizlast'!$B$8,'Planungstool Heizlast'!$B$21,IF(I214&gt;15,'Planungstool Heizlast'!$B$20,'Planungstool Heizlast'!$B$19/(15-'Planungstool Heizlast'!$B$8)*(15-Leistungsdaten!I214)+'Planungstool Heizlast'!$B$20))</f>
        <v>1.0854666666666668</v>
      </c>
      <c r="M214">
        <v>35.794904422772397</v>
      </c>
      <c r="N214">
        <v>19</v>
      </c>
      <c r="O214">
        <f>IF(M214&lt;'Planungstool Heizlast'!$B$8,'Planungstool Heizlast'!$B$21,IF(M214&gt;15,'Planungstool Heizlast'!$B$20,'Planungstool Heizlast'!$B$19/(15-'Planungstool Heizlast'!$B$8)*(15-Leistungsdaten!M214)+'Planungstool Heizlast'!$B$20))</f>
        <v>1.0854666666666668</v>
      </c>
      <c r="Q214">
        <v>33.738275022531198</v>
      </c>
      <c r="R214">
        <v>26</v>
      </c>
      <c r="S214">
        <f>IF(Q214&lt;'Planungstool Heizlast'!$B$8,'Planungstool Heizlast'!$B$21,IF(Q214&gt;15,'Planungstool Heizlast'!$B$20,'Planungstool Heizlast'!$B$19/(15-'Planungstool Heizlast'!$B$8)*(15-Leistungsdaten!Q214)+'Planungstool Heizlast'!$B$20))</f>
        <v>1.0854666666666668</v>
      </c>
      <c r="U214">
        <v>32.806620905056398</v>
      </c>
      <c r="V214">
        <v>40</v>
      </c>
      <c r="W214">
        <f>IF(U214&lt;'Planungstool Heizlast'!$B$8,'Planungstool Heizlast'!$B$21,IF(U214&gt;15,'Planungstool Heizlast'!$B$20,'Planungstool Heizlast'!$B$19/(15-'Planungstool Heizlast'!$B$8)*(15-Leistungsdaten!U214)+'Planungstool Heizlast'!$B$20))</f>
        <v>1.0854666666666668</v>
      </c>
      <c r="Z214" s="1">
        <f>IF('Planungstool Heizlast'!$B$4="EU13L",Leistungsdaten!I214,IF('Planungstool Heizlast'!$B$4="EU10L",E214,IF('Planungstool Heizlast'!$B$4="EU08L",A214,IF('Planungstool Heizlast'!$B$4="EU15L",M214,IF('Planungstool Heizlast'!$B$4="EU20L",Q214,IF('Planungstool Heizlast'!$B$4="EU35L",U214,""))))))</f>
        <v>32.806620905056398</v>
      </c>
      <c r="AA214" s="1">
        <f>IF(OR('Planungstool Heizlast'!$B$9="Fußbodenheizung 35°C",'Planungstool Heizlast'!$B$9="Niedertemperaturheizkörper 45°C"),IF('Planungstool Heizlast'!$B$4="EU13L",Leistungsdaten!J214, IF('Planungstool Heizlast'!$B$4="EU35L",Leistungsdaten!V214,IF('Planungstool Heizlast'!$B$4="EU10L",Leistungsdaten!F214,IF('Planungstool Heizlast'!$B$4="EU08L",Leistungsdaten!B214,IF('Planungstool Heizlast'!$B$4="EU15L",N214,IF('Planungstool Heizlast'!$B$4="EU20L",R214,"")))))),IF('Planungstool Heizlast'!$B$4="EU13L",Leistungsdaten!J214, IF('Planungstool Heizlast'!$B$4="EU35L",Leistungsdaten!V214,IF('Planungstool Heizlast'!$B$4="EU10L",Leistungsdaten!F214,IF('Planungstool Heizlast'!$B$4="EU08L",Leistungsdaten!B214,IF('Planungstool Heizlast'!$B$4="EU15L",N214,IF('Planungstool Heizlast'!$B$4="EU20L",R214,""))))))*0.9)*'Planungstool Heizlast'!$B$5</f>
        <v>40</v>
      </c>
      <c r="AB214" s="1">
        <f>IF('Planungstool Heizlast'!$B$4="EU13L",Leistungsdaten!K214,IF('Planungstool Heizlast'!$B$4="EU10L",Leistungsdaten!G214, IF('Planungstool Heizlast'!$B$4="EU35L",Leistungsdaten!W214,IF('Planungstool Heizlast'!$B$4="EU08L",Leistungsdaten!C214,IF('Planungstool Heizlast'!$B$4="EU15L",O214,IF('Planungstool Heizlast'!$B$4="EU20L",S214,""))))))*$B$274</f>
        <v>1.0854666666666668</v>
      </c>
      <c r="AC214" s="1">
        <f t="shared" si="4"/>
        <v>38.914533333333331</v>
      </c>
    </row>
    <row r="215" spans="1:29" x14ac:dyDescent="0.25">
      <c r="I215" s="1"/>
      <c r="J215" s="1"/>
      <c r="K215" s="1"/>
      <c r="L215" s="1"/>
      <c r="M215">
        <v>36.102858229754297</v>
      </c>
      <c r="N215">
        <v>19</v>
      </c>
    </row>
    <row r="216" spans="1:29" x14ac:dyDescent="0.25">
      <c r="I216" s="1"/>
      <c r="J216" s="1"/>
      <c r="K216" s="1"/>
      <c r="L216" s="1"/>
      <c r="M216">
        <v>36.411248357623002</v>
      </c>
      <c r="N216">
        <v>19</v>
      </c>
    </row>
    <row r="217" spans="1:29" x14ac:dyDescent="0.25">
      <c r="I217" s="1"/>
      <c r="J217" s="1"/>
      <c r="K217" s="1"/>
      <c r="L217" s="1"/>
      <c r="M217">
        <v>36.720075685497399</v>
      </c>
      <c r="N217">
        <v>19</v>
      </c>
    </row>
    <row r="218" spans="1:29" x14ac:dyDescent="0.25">
      <c r="I218" s="1"/>
      <c r="J218" s="1"/>
      <c r="K218" s="1"/>
      <c r="L218" s="1"/>
      <c r="M218">
        <v>37.029341092496203</v>
      </c>
      <c r="N218">
        <v>19</v>
      </c>
    </row>
    <row r="219" spans="1:29" x14ac:dyDescent="0.25">
      <c r="I219" s="1"/>
      <c r="J219" s="1"/>
      <c r="K219" s="1"/>
      <c r="L219" s="1"/>
      <c r="M219">
        <v>37.3390454577385</v>
      </c>
      <c r="N219">
        <v>19</v>
      </c>
    </row>
    <row r="220" spans="1:29" x14ac:dyDescent="0.25">
      <c r="I220" s="1"/>
      <c r="J220" s="1"/>
      <c r="K220" s="1"/>
      <c r="L220" s="1"/>
      <c r="M220">
        <v>37.649189660343097</v>
      </c>
      <c r="N220">
        <v>19</v>
      </c>
    </row>
    <row r="221" spans="1:29" x14ac:dyDescent="0.25">
      <c r="B221">
        <v>-22</v>
      </c>
      <c r="C221">
        <v>-10</v>
      </c>
      <c r="D221">
        <v>2</v>
      </c>
      <c r="I221" s="1"/>
      <c r="J221" s="1"/>
      <c r="K221" s="1"/>
      <c r="L221" s="1"/>
      <c r="M221">
        <v>37.959774579428903</v>
      </c>
      <c r="N221">
        <v>19</v>
      </c>
    </row>
    <row r="222" spans="1:29" x14ac:dyDescent="0.25">
      <c r="A222" t="s">
        <v>59</v>
      </c>
      <c r="B222" t="s">
        <v>55</v>
      </c>
      <c r="C222" t="s">
        <v>60</v>
      </c>
      <c r="D222" t="s">
        <v>61</v>
      </c>
      <c r="F222" t="s">
        <v>65</v>
      </c>
      <c r="I222" s="1"/>
      <c r="J222" s="1"/>
      <c r="K222" s="1"/>
      <c r="L222" s="1"/>
      <c r="M222">
        <v>38.270801094114802</v>
      </c>
      <c r="N222">
        <v>19</v>
      </c>
    </row>
    <row r="223" spans="1:29" x14ac:dyDescent="0.25">
      <c r="A223">
        <v>35</v>
      </c>
      <c r="B223">
        <v>4.9400000000000004</v>
      </c>
      <c r="C223">
        <v>5.66</v>
      </c>
      <c r="D223">
        <v>6.49</v>
      </c>
      <c r="F223">
        <f>(C223-B223)/($C$221-$B$221)*('Planungstool Heizlast'!$B$8-Leistungsdaten!$B$221)+Leistungsdaten!B223</f>
        <v>5.54</v>
      </c>
      <c r="I223" s="1"/>
      <c r="J223" s="1"/>
      <c r="K223" s="1"/>
      <c r="L223" s="1"/>
      <c r="M223">
        <v>38.582270083519496</v>
      </c>
      <c r="N223">
        <v>19</v>
      </c>
    </row>
    <row r="224" spans="1:29" x14ac:dyDescent="0.25">
      <c r="A224">
        <v>45</v>
      </c>
      <c r="B224">
        <f>(B223-B225)/($A$223-$A$225)*($A$224-$A$225)+B225</f>
        <v>4.5199999999999996</v>
      </c>
      <c r="C224">
        <f>(C223-C225)/($A$223-$A$225)*($A$224-$A$225)+C225</f>
        <v>5.07</v>
      </c>
      <c r="D224">
        <f>(D223-D225)/($A$223-$A$225)*($A$224-$A$225)+D225</f>
        <v>5.79</v>
      </c>
      <c r="F224">
        <f>(C224-B224)/($C$221-$B$221)*('Planungstool Heizlast'!$B$8-Leistungsdaten!$B$221)+Leistungsdaten!B224</f>
        <v>4.9783333333333335</v>
      </c>
      <c r="I224" s="1"/>
      <c r="J224" s="1"/>
      <c r="K224" s="1"/>
      <c r="L224" s="1"/>
      <c r="M224">
        <v>38.8941824267621</v>
      </c>
      <c r="N224">
        <v>19</v>
      </c>
    </row>
    <row r="225" spans="1:14" x14ac:dyDescent="0.25">
      <c r="A225">
        <v>55</v>
      </c>
      <c r="B225">
        <v>4.0999999999999996</v>
      </c>
      <c r="C225">
        <v>4.4800000000000004</v>
      </c>
      <c r="D225">
        <v>5.09</v>
      </c>
      <c r="F225">
        <f>(C225-B225)/($C$221-$B$221)*('Planungstool Heizlast'!$B$8-Leistungsdaten!$B$221)+Leistungsdaten!B225</f>
        <v>4.416666666666667</v>
      </c>
      <c r="I225" s="1"/>
      <c r="J225" s="1"/>
      <c r="K225" s="1"/>
      <c r="L225" s="1"/>
      <c r="M225">
        <v>39.206539002961399</v>
      </c>
      <c r="N225">
        <v>19</v>
      </c>
    </row>
    <row r="226" spans="1:14" x14ac:dyDescent="0.25">
      <c r="A226">
        <v>65</v>
      </c>
      <c r="B226">
        <f>(B223-B225)/($A$223-$A$225)*($A$226-$A$225)+B225</f>
        <v>3.6799999999999993</v>
      </c>
      <c r="C226">
        <f>(C223-C225)/($A$223-$A$225)*($A$226-$A$225)+C225</f>
        <v>3.8900000000000006</v>
      </c>
      <c r="D226">
        <f>(D223-D225)/($A$223-$A$225)*($A$226-$A$225)+D225</f>
        <v>4.3899999999999997</v>
      </c>
      <c r="F226">
        <f>(C226-B226)/($C$221-$B$221)*('Planungstool Heizlast'!$B$8-Leistungsdaten!$B$221)+Leistungsdaten!B226</f>
        <v>3.8550000000000004</v>
      </c>
      <c r="I226" s="1"/>
      <c r="J226" s="1"/>
      <c r="K226" s="1"/>
      <c r="L226" s="1"/>
      <c r="M226">
        <v>39.519340691236302</v>
      </c>
      <c r="N226">
        <v>19</v>
      </c>
    </row>
    <row r="227" spans="1:14" x14ac:dyDescent="0.25">
      <c r="I227" s="1"/>
      <c r="J227" s="1"/>
      <c r="K227" s="1"/>
      <c r="L227" s="1"/>
      <c r="M227">
        <v>39.832588370705601</v>
      </c>
      <c r="N227">
        <v>19</v>
      </c>
    </row>
    <row r="228" spans="1:14" x14ac:dyDescent="0.25">
      <c r="I228" s="1"/>
      <c r="J228" s="1"/>
      <c r="K228" s="1"/>
      <c r="L228" s="1"/>
    </row>
    <row r="229" spans="1:14" x14ac:dyDescent="0.25">
      <c r="A229" t="s">
        <v>117</v>
      </c>
      <c r="B229" t="s">
        <v>55</v>
      </c>
      <c r="C229" t="s">
        <v>60</v>
      </c>
      <c r="D229" t="s">
        <v>61</v>
      </c>
      <c r="F229" t="s">
        <v>65</v>
      </c>
      <c r="I229" s="1"/>
      <c r="J229" s="1"/>
      <c r="K229" s="1"/>
      <c r="L229" s="1"/>
    </row>
    <row r="230" spans="1:14" x14ac:dyDescent="0.25">
      <c r="A230">
        <v>35</v>
      </c>
      <c r="B230">
        <v>5.31</v>
      </c>
      <c r="C230">
        <v>6.08</v>
      </c>
      <c r="D230">
        <v>7.25</v>
      </c>
      <c r="F230">
        <f>(C230-B230)/($C$221-$B$221)*('Planungstool Heizlast'!$B$8-Leistungsdaten!$B$221)+Leistungsdaten!B230</f>
        <v>5.9516666666666662</v>
      </c>
      <c r="I230" s="1"/>
      <c r="J230" s="1"/>
      <c r="K230" s="1"/>
      <c r="L230" s="1"/>
    </row>
    <row r="231" spans="1:14" x14ac:dyDescent="0.25">
      <c r="A231">
        <v>45</v>
      </c>
      <c r="B231">
        <f>(B230-B232)/($A$237-$A$239)*($A$238-$A$239)+B232</f>
        <v>4.8</v>
      </c>
      <c r="C231">
        <f>(C230-C232)/($A$237-$A$239)*($A$238-$A$239)+C232</f>
        <v>5.3100000000000005</v>
      </c>
      <c r="D231">
        <f>(D230-D232)/($A$237-$A$239)*($A$238-$A$239)+D232</f>
        <v>6.2949999999999999</v>
      </c>
      <c r="F231">
        <f>(C231-B231)/($C$221-$B$221)*('Planungstool Heizlast'!$B$8-Leistungsdaten!$B$221)+Leistungsdaten!B231</f>
        <v>5.2250000000000005</v>
      </c>
      <c r="I231" s="1"/>
      <c r="J231" s="1"/>
      <c r="K231" s="1"/>
      <c r="L231" s="1"/>
    </row>
    <row r="232" spans="1:14" x14ac:dyDescent="0.25">
      <c r="A232">
        <v>55</v>
      </c>
      <c r="B232">
        <v>4.29</v>
      </c>
      <c r="C232">
        <v>4.54</v>
      </c>
      <c r="D232">
        <v>5.34</v>
      </c>
      <c r="F232">
        <f>(C232-B232)/($C$221-$B$221)*('Planungstool Heizlast'!$B$8-Leistungsdaten!$B$221)+Leistungsdaten!B232</f>
        <v>4.4983333333333331</v>
      </c>
      <c r="I232" s="1"/>
      <c r="J232" s="1"/>
      <c r="K232" s="1"/>
      <c r="L232" s="1"/>
    </row>
    <row r="233" spans="1:14" x14ac:dyDescent="0.25">
      <c r="A233">
        <v>65</v>
      </c>
      <c r="B233">
        <f>(B230-B232)/($A$237-$A$239)*($A$240-$A$239)+B232</f>
        <v>3.7800000000000002</v>
      </c>
      <c r="C233">
        <f>(C230-C232)/($A$237-$A$239)*($A$240-$A$239)+C232</f>
        <v>3.77</v>
      </c>
      <c r="D233">
        <f>(D230-D232)/($A$237-$A$239)*($A$240-$A$239)+D232</f>
        <v>4.3849999999999998</v>
      </c>
      <c r="F233">
        <f>(C233-B233)/($C$221-$B$221)*('Planungstool Heizlast'!$B$8-Leistungsdaten!$B$221)+Leistungsdaten!B233</f>
        <v>3.7716666666666665</v>
      </c>
      <c r="I233" s="1"/>
      <c r="J233" s="1"/>
      <c r="K233" s="1"/>
      <c r="L233" s="1"/>
    </row>
    <row r="234" spans="1:14" x14ac:dyDescent="0.25">
      <c r="I234" s="1"/>
      <c r="J234" s="1"/>
      <c r="K234" s="1"/>
      <c r="L234" s="1"/>
    </row>
    <row r="235" spans="1:14" x14ac:dyDescent="0.25">
      <c r="I235" s="1"/>
      <c r="J235" s="1"/>
      <c r="K235" s="1"/>
      <c r="L235" s="1"/>
    </row>
    <row r="236" spans="1:14" x14ac:dyDescent="0.25">
      <c r="A236" t="s">
        <v>58</v>
      </c>
      <c r="B236" t="s">
        <v>55</v>
      </c>
      <c r="C236" t="s">
        <v>60</v>
      </c>
      <c r="D236" t="s">
        <v>61</v>
      </c>
      <c r="F236" t="s">
        <v>65</v>
      </c>
      <c r="I236" s="1"/>
      <c r="J236" s="1"/>
      <c r="K236" s="1"/>
      <c r="L236" s="1"/>
    </row>
    <row r="237" spans="1:14" x14ac:dyDescent="0.25">
      <c r="A237">
        <v>35</v>
      </c>
      <c r="B237">
        <v>5.0999999999999996</v>
      </c>
      <c r="C237">
        <v>5.68</v>
      </c>
      <c r="D237">
        <v>6.5</v>
      </c>
      <c r="F237">
        <f>(C237-B237)/($C$221-$B$221)*('Planungstool Heizlast'!$B$8-Leistungsdaten!$B$221)+Leistungsdaten!B237</f>
        <v>5.583333333333333</v>
      </c>
    </row>
    <row r="238" spans="1:14" x14ac:dyDescent="0.25">
      <c r="A238">
        <v>45</v>
      </c>
      <c r="B238">
        <f>(B237-B239)/($A$237-$A$239)*($A$238-$A$239)+B239</f>
        <v>4.5949999999999998</v>
      </c>
      <c r="C238">
        <f>(C237-C239)/($A$237-$A$239)*($A$238-$A$239)+C239</f>
        <v>5.085</v>
      </c>
      <c r="D238">
        <f>(D237-D239)/($A$237-$A$239)*($A$238-$A$239)+D239</f>
        <v>5.7799999999999994</v>
      </c>
      <c r="F238">
        <f>(C238-B238)/($C$221-$B$221)*('Planungstool Heizlast'!$B$8-Leistungsdaten!$B$221)+Leistungsdaten!B238</f>
        <v>5.003333333333333</v>
      </c>
    </row>
    <row r="239" spans="1:14" x14ac:dyDescent="0.25">
      <c r="A239">
        <v>55</v>
      </c>
      <c r="B239">
        <v>4.09</v>
      </c>
      <c r="C239">
        <v>4.49</v>
      </c>
      <c r="D239">
        <v>5.0599999999999996</v>
      </c>
      <c r="F239">
        <f>(C239-B239)/($C$221-$B$221)*('Planungstool Heizlast'!$B$8-Leistungsdaten!$B$221)+Leistungsdaten!B239</f>
        <v>4.4233333333333338</v>
      </c>
    </row>
    <row r="240" spans="1:14" x14ac:dyDescent="0.25">
      <c r="A240">
        <v>65</v>
      </c>
      <c r="B240">
        <f>(B237-B239)/($A$237-$A$239)*($A$240-$A$239)+B239</f>
        <v>3.585</v>
      </c>
      <c r="C240">
        <f>(C237-C239)/($A$237-$A$239)*($A$240-$A$239)+C239</f>
        <v>3.8950000000000005</v>
      </c>
      <c r="D240">
        <f>(D237-D239)/($A$237-$A$239)*($A$240-$A$239)+D239</f>
        <v>4.34</v>
      </c>
      <c r="F240">
        <f>(C240-B240)/($C$221-$B$221)*('Planungstool Heizlast'!$B$8-Leistungsdaten!$B$221)+Leistungsdaten!B240</f>
        <v>3.8433333333333337</v>
      </c>
    </row>
    <row r="243" spans="1:6" x14ac:dyDescent="0.25">
      <c r="A243" t="s">
        <v>111</v>
      </c>
      <c r="B243" t="s">
        <v>55</v>
      </c>
      <c r="C243" t="s">
        <v>60</v>
      </c>
      <c r="D243" t="s">
        <v>61</v>
      </c>
      <c r="F243" t="s">
        <v>65</v>
      </c>
    </row>
    <row r="244" spans="1:6" x14ac:dyDescent="0.25">
      <c r="A244">
        <v>35</v>
      </c>
      <c r="B244">
        <v>5</v>
      </c>
      <c r="C244">
        <v>5.73</v>
      </c>
      <c r="D244">
        <v>6.54</v>
      </c>
      <c r="F244">
        <f>(C244-B244)/($C$221-$B$221)*('Planungstool Heizlast'!$B$8-Leistungsdaten!$B$221)+Leistungsdaten!B244</f>
        <v>5.6083333333333334</v>
      </c>
    </row>
    <row r="245" spans="1:6" x14ac:dyDescent="0.25">
      <c r="A245">
        <v>45</v>
      </c>
      <c r="B245">
        <f>(B244-B246)/($A$237-$A$239)*($A$238-$A$239)+B246</f>
        <v>4.5350000000000001</v>
      </c>
      <c r="C245">
        <f>(C244-C246)/($A$237-$A$239)*($A$238-$A$239)+C246</f>
        <v>5.0999999999999996</v>
      </c>
      <c r="D245">
        <f>(D244-D246)/($A$237-$A$239)*($A$238-$A$239)+D246</f>
        <v>5.8149999999999995</v>
      </c>
      <c r="F245">
        <f>(C245-B245)/($C$221-$B$221)*('Planungstool Heizlast'!$B$8-Leistungsdaten!$B$221)+Leistungsdaten!B245</f>
        <v>5.0058333333333334</v>
      </c>
    </row>
    <row r="246" spans="1:6" x14ac:dyDescent="0.25">
      <c r="A246">
        <v>55</v>
      </c>
      <c r="B246">
        <v>4.07</v>
      </c>
      <c r="C246">
        <v>4.47</v>
      </c>
      <c r="D246">
        <v>5.09</v>
      </c>
      <c r="F246">
        <f>(C246-B246)/($C$221-$B$221)*('Planungstool Heizlast'!$B$8-Leistungsdaten!$B$221)+Leistungsdaten!B246</f>
        <v>4.4033333333333333</v>
      </c>
    </row>
    <row r="247" spans="1:6" x14ac:dyDescent="0.25">
      <c r="A247">
        <v>65</v>
      </c>
      <c r="B247">
        <f>(B244-B246)/($A$237-$A$239)*($A$240-$A$239)+B246</f>
        <v>3.6050000000000004</v>
      </c>
      <c r="C247">
        <f>(C244-C246)/($A$237-$A$239)*($A$240-$A$239)+C246</f>
        <v>3.8399999999999994</v>
      </c>
      <c r="D247">
        <f>(D244-D246)/($A$237-$A$239)*($A$240-$A$239)+D246</f>
        <v>4.3650000000000002</v>
      </c>
      <c r="F247">
        <f>(C247-B247)/($C$221-$B$221)*('Planungstool Heizlast'!$B$8-Leistungsdaten!$B$221)+Leistungsdaten!B247</f>
        <v>3.8008333333333328</v>
      </c>
    </row>
    <row r="250" spans="1:6" x14ac:dyDescent="0.25">
      <c r="A250" t="s">
        <v>113</v>
      </c>
      <c r="B250" t="s">
        <v>55</v>
      </c>
      <c r="C250" t="s">
        <v>60</v>
      </c>
      <c r="D250" t="s">
        <v>61</v>
      </c>
      <c r="F250" t="s">
        <v>65</v>
      </c>
    </row>
    <row r="251" spans="1:6" x14ac:dyDescent="0.25">
      <c r="A251">
        <v>35</v>
      </c>
      <c r="B251">
        <v>4.95</v>
      </c>
      <c r="C251">
        <v>5.68</v>
      </c>
      <c r="D251">
        <v>6.37</v>
      </c>
      <c r="F251">
        <f>(C251-B251)/($C$221-$B$221)*('Planungstool Heizlast'!$B$8-Leistungsdaten!$B$221)+Leistungsdaten!B251</f>
        <v>5.5583333333333336</v>
      </c>
    </row>
    <row r="252" spans="1:6" x14ac:dyDescent="0.25">
      <c r="A252">
        <v>45</v>
      </c>
      <c r="B252">
        <f>(B251-B253)/($A$237-$A$239)*($A$238-$A$239)+B253</f>
        <v>4.5199999999999996</v>
      </c>
      <c r="C252">
        <f>(C251-C253)/($A$237-$A$239)*($A$238-$A$239)+C253</f>
        <v>5.08</v>
      </c>
      <c r="D252">
        <f>(D251-D253)/($A$237-$A$239)*($A$238-$A$239)+D253</f>
        <v>5.78</v>
      </c>
      <c r="F252">
        <f>(C252-B252)/($C$221-$B$221)*('Planungstool Heizlast'!$B$8-Leistungsdaten!$B$221)+Leistungsdaten!B252</f>
        <v>4.9866666666666664</v>
      </c>
    </row>
    <row r="253" spans="1:6" x14ac:dyDescent="0.25">
      <c r="A253">
        <v>55</v>
      </c>
      <c r="B253">
        <v>4.09</v>
      </c>
      <c r="C253">
        <v>4.4800000000000004</v>
      </c>
      <c r="D253">
        <v>5.19</v>
      </c>
      <c r="F253">
        <f>(C253-B253)/($C$221-$B$221)*('Planungstool Heizlast'!$B$8-Leistungsdaten!$B$221)+Leistungsdaten!B253</f>
        <v>4.415</v>
      </c>
    </row>
    <row r="254" spans="1:6" x14ac:dyDescent="0.25">
      <c r="A254">
        <v>65</v>
      </c>
      <c r="B254">
        <f>(B251-B253)/($A$237-$A$239)*($A$240-$A$239)+B253</f>
        <v>3.6599999999999997</v>
      </c>
      <c r="C254">
        <f>(C251-C253)/($A$237-$A$239)*($A$240-$A$239)+C253</f>
        <v>3.8800000000000008</v>
      </c>
      <c r="D254">
        <f>(D251-D253)/($A$237-$A$239)*($A$240-$A$239)+D253</f>
        <v>4.6000000000000005</v>
      </c>
      <c r="F254">
        <f>(C254-B254)/($C$221-$B$221)*('Planungstool Heizlast'!$B$8-Leistungsdaten!$B$221)+Leistungsdaten!B254</f>
        <v>3.8433333333333337</v>
      </c>
    </row>
    <row r="257" spans="1:6" x14ac:dyDescent="0.25">
      <c r="A257" s="43" t="s">
        <v>122</v>
      </c>
      <c r="B257" s="43" t="s">
        <v>55</v>
      </c>
      <c r="C257" s="43" t="s">
        <v>60</v>
      </c>
      <c r="D257" s="43" t="s">
        <v>61</v>
      </c>
      <c r="E257" s="43"/>
      <c r="F257" s="43" t="s">
        <v>65</v>
      </c>
    </row>
    <row r="258" spans="1:6" x14ac:dyDescent="0.25">
      <c r="A258" s="43">
        <v>35</v>
      </c>
      <c r="B258" s="43">
        <v>5.25</v>
      </c>
      <c r="C258" s="43">
        <v>6.06</v>
      </c>
      <c r="D258" s="43">
        <v>7.11</v>
      </c>
      <c r="E258" s="43"/>
      <c r="F258" s="43">
        <f>(C258-B258)/($C$221-$B$221)*('Planungstool Heizlast'!$B$8-Leistungsdaten!$B$221)+Leistungsdaten!B258</f>
        <v>5.9249999999999998</v>
      </c>
    </row>
    <row r="259" spans="1:6" x14ac:dyDescent="0.25">
      <c r="A259" s="43">
        <v>45</v>
      </c>
      <c r="B259" s="43">
        <f>(B258-B260)/($A$237-$A$239)*($A$238-$A$239)+B260</f>
        <v>4.7549999999999999</v>
      </c>
      <c r="C259" s="43">
        <f>(C258-C260)/($A$237-$A$239)*($A$238-$A$239)+C260</f>
        <v>5.3049999999999997</v>
      </c>
      <c r="D259" s="43">
        <f>(D258-D260)/($A$237-$A$239)*($A$238-$A$239)+D260</f>
        <v>6.2350000000000003</v>
      </c>
      <c r="E259" s="43"/>
      <c r="F259" s="43">
        <f>(C259-B259)/($C$221-$B$221)*('Planungstool Heizlast'!$B$8-Leistungsdaten!$B$221)+Leistungsdaten!B259</f>
        <v>5.2133333333333329</v>
      </c>
    </row>
    <row r="260" spans="1:6" x14ac:dyDescent="0.25">
      <c r="A260" s="43">
        <v>55</v>
      </c>
      <c r="B260" s="43">
        <v>4.26</v>
      </c>
      <c r="C260" s="43">
        <v>4.55</v>
      </c>
      <c r="D260" s="43">
        <v>5.36</v>
      </c>
      <c r="E260" s="43"/>
      <c r="F260" s="43">
        <f>(C260-B260)/($C$221-$B$221)*('Planungstool Heizlast'!$B$8-Leistungsdaten!$B$221)+Leistungsdaten!B260</f>
        <v>4.5016666666666669</v>
      </c>
    </row>
    <row r="261" spans="1:6" x14ac:dyDescent="0.25">
      <c r="A261" s="43">
        <v>65</v>
      </c>
      <c r="B261" s="43">
        <f>(B258-B260)/($A$237-$A$239)*($A$240-$A$239)+B260</f>
        <v>3.7649999999999997</v>
      </c>
      <c r="C261" s="43">
        <f>(C258-C260)/($A$237-$A$239)*($A$240-$A$239)+C260</f>
        <v>3.7949999999999999</v>
      </c>
      <c r="D261" s="43">
        <f>(D258-D260)/($A$237-$A$239)*($A$240-$A$239)+D260</f>
        <v>4.4850000000000003</v>
      </c>
      <c r="E261" s="43"/>
      <c r="F261" s="43">
        <f>(C261-B261)/($C$221-$B$221)*('Planungstool Heizlast'!$B$8-Leistungsdaten!$B$221)+Leistungsdaten!B261</f>
        <v>3.79</v>
      </c>
    </row>
    <row r="265" spans="1:6" x14ac:dyDescent="0.25">
      <c r="A265" t="s">
        <v>66</v>
      </c>
    </row>
    <row r="266" spans="1:6" x14ac:dyDescent="0.25">
      <c r="A266" t="s">
        <v>59</v>
      </c>
      <c r="B266">
        <f>IF('Planungstool Heizlast'!$B$9="Fußbodenheizung 35°C",Leistungsdaten!F223,IF('Planungstool Heizlast'!$B$9="Niedertemperaturheizkörper 45°C",Leistungsdaten!F224,IF('Planungstool Heizlast'!$B$9="Heizkörper 55°C",Leistungsdaten!F225,IF('Planungstool Heizlast'!$B$9="Hochtemperaturheizkörper 65°C",Leistungsdaten!F226,))))</f>
        <v>4.9783333333333335</v>
      </c>
    </row>
    <row r="267" spans="1:6" x14ac:dyDescent="0.25">
      <c r="A267" t="s">
        <v>117</v>
      </c>
      <c r="B267">
        <f>IF('Planungstool Heizlast'!$B$9="Fußbodenheizung 35°C",Leistungsdaten!F230,IF('Planungstool Heizlast'!$B$9="Niedertemperaturheizkörper 45°C",Leistungsdaten!F231,IF('Planungstool Heizlast'!$B$9="Heizkörper 55°C",Leistungsdaten!F232,IF('Planungstool Heizlast'!$B$9="Hochtemperaturheizkörper 65°C",Leistungsdaten!F233,))))</f>
        <v>5.2250000000000005</v>
      </c>
    </row>
    <row r="268" spans="1:6" x14ac:dyDescent="0.25">
      <c r="A268" t="s">
        <v>58</v>
      </c>
      <c r="B268">
        <f>IF('Planungstool Heizlast'!$B$9="Fußbodenheizung 35°C",Leistungsdaten!F237,IF('Planungstool Heizlast'!$B$9="Niedertemperaturheizkörper 45°C",Leistungsdaten!F238,IF('Planungstool Heizlast'!$B$9="Heizkörper 55°C",Leistungsdaten!F239,IF('Planungstool Heizlast'!$B$9="Hochtemperaturheizkörper 65°C",Leistungsdaten!F240,))))</f>
        <v>5.003333333333333</v>
      </c>
    </row>
    <row r="269" spans="1:6" x14ac:dyDescent="0.25">
      <c r="A269" t="s">
        <v>111</v>
      </c>
      <c r="B269">
        <f>IF('Planungstool Heizlast'!$B$9="Fußbodenheizung 35°C",Leistungsdaten!F244,IF('Planungstool Heizlast'!$B$9="Niedertemperaturheizkörper 45°C",Leistungsdaten!F245,IF('Planungstool Heizlast'!$B$9="Heizkörper 55°C",Leistungsdaten!F246,IF('Planungstool Heizlast'!$B$9="Hochtemperaturheizkörper 65°C",Leistungsdaten!F247,))))</f>
        <v>5.0058333333333334</v>
      </c>
    </row>
    <row r="270" spans="1:6" x14ac:dyDescent="0.25">
      <c r="A270" t="s">
        <v>113</v>
      </c>
      <c r="B270">
        <f>IF('Planungstool Heizlast'!$B$9="Fußbodenheizung 35°C",Leistungsdaten!F251,IF('Planungstool Heizlast'!$B$9="Niedertemperaturheizkörper 45°C",Leistungsdaten!F252,IF('Planungstool Heizlast'!$B$9="Heizkörper 55°C",Leistungsdaten!F253,IF('Planungstool Heizlast'!$B$9="Hochtemperaturheizkörper 65°C",Leistungsdaten!F254,))))</f>
        <v>4.9866666666666664</v>
      </c>
    </row>
    <row r="271" spans="1:6" x14ac:dyDescent="0.25">
      <c r="A271" t="s">
        <v>122</v>
      </c>
      <c r="B271">
        <f>IF('Planungstool Heizlast'!$B$9="Fußbodenheizung 35°C",F258,IF('Planungstool Heizlast'!$B$9="Niedertemperaturheizkörper 45°C",F259,IF('Planungstool Heizlast'!$B$9="Heizkörper 55°C",F260,IF('Planungstool Heizlast'!$B$9="Hochtemperaturheizkörper 65°C",F261,))))</f>
        <v>5.2133333333333329</v>
      </c>
    </row>
    <row r="272" spans="1:6" x14ac:dyDescent="0.25">
      <c r="A272" t="s">
        <v>69</v>
      </c>
      <c r="B272">
        <v>4.5</v>
      </c>
    </row>
    <row r="274" spans="1:2" x14ac:dyDescent="0.25">
      <c r="A274" t="s">
        <v>91</v>
      </c>
      <c r="B274">
        <v>1</v>
      </c>
    </row>
    <row r="277" spans="1:2" x14ac:dyDescent="0.25">
      <c r="A277" t="s">
        <v>105</v>
      </c>
      <c r="B277">
        <f>IF(Zusatzparameter!B8="direkt",1,IF(Zusatzparameter!B8="Pufferspeicher",0.96,IF(Zusatzparameter!B8="Kombispeicher",0.94,1)))*IF(Zusatzparameter!B9=10,0.95,IF(Zusatzparameter!B9=20,0.9,IF(Zusatzparameter!B9=30,0.85,1)))</f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E3A6-78F1-44E7-963F-E63C37CCEAA6}">
  <sheetPr codeName="Tabelle4"/>
  <dimension ref="A1:X63"/>
  <sheetViews>
    <sheetView topLeftCell="A28" zoomScale="64" zoomScaleNormal="55" workbookViewId="0">
      <selection activeCell="B272" sqref="B272"/>
    </sheetView>
  </sheetViews>
  <sheetFormatPr baseColWidth="10" defaultRowHeight="15" x14ac:dyDescent="0.25"/>
  <cols>
    <col min="1" max="1" width="10.42578125" bestFit="1" customWidth="1"/>
    <col min="6" max="6" width="13.140625" bestFit="1" customWidth="1"/>
    <col min="7" max="7" width="13.5703125" bestFit="1" customWidth="1"/>
    <col min="8" max="8" width="12.5703125" bestFit="1" customWidth="1"/>
    <col min="9" max="9" width="19.7109375" bestFit="1" customWidth="1"/>
    <col min="10" max="10" width="20.140625" bestFit="1" customWidth="1"/>
    <col min="11" max="11" width="17.7109375" bestFit="1" customWidth="1"/>
    <col min="22" max="22" width="18.28515625" bestFit="1" customWidth="1"/>
  </cols>
  <sheetData>
    <row r="1" spans="1:24" x14ac:dyDescent="0.25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40</v>
      </c>
      <c r="M1" t="s">
        <v>41</v>
      </c>
      <c r="N1" t="s">
        <v>42</v>
      </c>
      <c r="O1" t="s">
        <v>37</v>
      </c>
      <c r="P1" t="s">
        <v>38</v>
      </c>
      <c r="Q1" t="s">
        <v>39</v>
      </c>
      <c r="R1" t="s">
        <v>47</v>
      </c>
      <c r="S1" t="s">
        <v>48</v>
      </c>
      <c r="T1" t="s">
        <v>49</v>
      </c>
      <c r="V1" t="s">
        <v>82</v>
      </c>
      <c r="W1" t="s">
        <v>83</v>
      </c>
      <c r="X1" t="s">
        <v>84</v>
      </c>
    </row>
    <row r="2" spans="1:24" x14ac:dyDescent="0.25">
      <c r="A2" s="1">
        <f>100*(B2-16)/(-22-16)</f>
        <v>100</v>
      </c>
      <c r="B2" s="24">
        <v>-22</v>
      </c>
      <c r="C2" s="24">
        <v>0</v>
      </c>
      <c r="D2" s="24">
        <v>0</v>
      </c>
      <c r="E2" s="24">
        <v>1</v>
      </c>
      <c r="F2" s="25">
        <f>$A2*C2/$C$40</f>
        <v>0</v>
      </c>
      <c r="G2" s="25">
        <f>$A2*D2/$D$40</f>
        <v>0</v>
      </c>
      <c r="H2" s="25">
        <f>$A2*E2/$E$40</f>
        <v>1.5513496742165685E-2</v>
      </c>
      <c r="I2" s="25">
        <f>F2/F40</f>
        <v>0</v>
      </c>
      <c r="J2" s="25">
        <f>G2/G40</f>
        <v>0</v>
      </c>
      <c r="K2" s="25">
        <f>H2/H40</f>
        <v>4.0571849542499016E-4</v>
      </c>
      <c r="L2" s="25">
        <f>C2/C40</f>
        <v>0</v>
      </c>
      <c r="M2" s="25">
        <f t="shared" ref="M2:N2" si="0">D2/D40</f>
        <v>0</v>
      </c>
      <c r="N2" s="25">
        <f t="shared" si="0"/>
        <v>1.5513496742165683E-4</v>
      </c>
      <c r="O2">
        <f>F2/$F$40*$C$48</f>
        <v>0</v>
      </c>
      <c r="P2">
        <f>G2/$G$40*$C$48</f>
        <v>0</v>
      </c>
      <c r="Q2">
        <f>H2/$H$40*$C$48</f>
        <v>19.244949295864874</v>
      </c>
      <c r="R2">
        <v>0</v>
      </c>
      <c r="S2">
        <v>0</v>
      </c>
      <c r="T2">
        <f>Q2/E2</f>
        <v>19.244949295864874</v>
      </c>
      <c r="V2">
        <f>'Planungstool Heizlast'!$B$21*'Temperaturstunden profile'!C2*A2/$A$26</f>
        <v>0</v>
      </c>
      <c r="W2">
        <f>'Planungstool Heizlast'!$B$21*'Temperaturstunden profile'!D2*A2/$A$14</f>
        <v>0</v>
      </c>
      <c r="X2">
        <f>'Planungstool Heizlast'!$B$21*'Temperaturstunden profile'!E2*A2/$A$2</f>
        <v>29.01538723297412</v>
      </c>
    </row>
    <row r="3" spans="1:24" x14ac:dyDescent="0.25">
      <c r="A3" s="1">
        <f t="shared" ref="A3:A39" si="1">100*(B3-16)/(-22-16)</f>
        <v>97.368421052631575</v>
      </c>
      <c r="B3" s="24">
        <v>-21</v>
      </c>
      <c r="C3" s="24">
        <v>0</v>
      </c>
      <c r="D3" s="24">
        <v>0</v>
      </c>
      <c r="E3" s="24">
        <v>6</v>
      </c>
      <c r="F3" s="25">
        <f>$A3*C3/$C$40</f>
        <v>0</v>
      </c>
      <c r="G3" s="25">
        <f>$A3*D3/$D$40</f>
        <v>0</v>
      </c>
      <c r="H3" s="25">
        <f t="shared" ref="H3:H39" si="2">$A3*E3/$E$40</f>
        <v>9.0631480967389003E-2</v>
      </c>
      <c r="I3" s="25">
        <f>(I2+F3/F$40)</f>
        <v>0</v>
      </c>
      <c r="J3" s="25">
        <f>(J2+G3/G$40)</f>
        <v>0</v>
      </c>
      <c r="K3" s="25">
        <f>(K2+H3/H$40)</f>
        <v>2.7759686529078278E-3</v>
      </c>
      <c r="L3" s="25">
        <f>(L2+C3/C$40)</f>
        <v>0</v>
      </c>
      <c r="M3" s="25">
        <f t="shared" ref="M3:N18" si="3">(M2+D3/D$40)</f>
        <v>0</v>
      </c>
      <c r="N3" s="25">
        <f t="shared" si="3"/>
        <v>1.0859447719515978E-3</v>
      </c>
      <c r="O3">
        <f t="shared" ref="O3:O39" si="4">F3/$F$40*$C$48</f>
        <v>0</v>
      </c>
      <c r="P3">
        <f t="shared" ref="P3:P39" si="5">G3/$G$40*$C$48</f>
        <v>0</v>
      </c>
      <c r="Q3">
        <f t="shared" ref="Q3:Q39" si="6">H3/$H$40*$C$48</f>
        <v>112.43101957057902</v>
      </c>
      <c r="R3">
        <v>0</v>
      </c>
      <c r="S3">
        <v>0</v>
      </c>
      <c r="T3">
        <f t="shared" ref="T3:T39" si="7">Q3/E3</f>
        <v>18.738503261763171</v>
      </c>
      <c r="V3">
        <f>'Planungstool Heizlast'!$B$21*'Temperaturstunden profile'!C3*A3/$A$26</f>
        <v>0</v>
      </c>
      <c r="W3">
        <f>'Planungstool Heizlast'!$B$21*'Temperaturstunden profile'!D3*A3/$A$14</f>
        <v>0</v>
      </c>
      <c r="X3">
        <f>'Planungstool Heizlast'!$B$21*'Temperaturstunden profile'!E3*A3/$A$2</f>
        <v>169.51094646632248</v>
      </c>
    </row>
    <row r="4" spans="1:24" x14ac:dyDescent="0.25">
      <c r="A4" s="1">
        <f t="shared" si="1"/>
        <v>94.736842105263165</v>
      </c>
      <c r="B4" s="24">
        <v>-20</v>
      </c>
      <c r="C4" s="24">
        <v>0</v>
      </c>
      <c r="D4" s="24">
        <v>0</v>
      </c>
      <c r="E4" s="24">
        <v>13</v>
      </c>
      <c r="F4" s="25">
        <f>$A4*C4/$C$40</f>
        <v>0</v>
      </c>
      <c r="G4" s="25">
        <f t="shared" ref="G4:G39" si="8">$A4*D4/$D$40</f>
        <v>0</v>
      </c>
      <c r="H4" s="25">
        <f>$A4*E4/$E$40</f>
        <v>0.19106095987719843</v>
      </c>
      <c r="I4" s="25">
        <f t="shared" ref="I4:K19" si="9">(I3+F4/F$40)</f>
        <v>0</v>
      </c>
      <c r="J4" s="25">
        <f t="shared" si="9"/>
        <v>0</v>
      </c>
      <c r="K4" s="25">
        <f t="shared" si="9"/>
        <v>7.772712228141917E-3</v>
      </c>
      <c r="L4" s="25">
        <f>(L3+C4/C$40)</f>
        <v>0</v>
      </c>
      <c r="M4" s="25">
        <f t="shared" si="3"/>
        <v>0</v>
      </c>
      <c r="N4" s="25">
        <f t="shared" si="3"/>
        <v>3.1026993484331369E-3</v>
      </c>
      <c r="O4">
        <f t="shared" si="4"/>
        <v>0</v>
      </c>
      <c r="P4">
        <f t="shared" si="5"/>
        <v>0</v>
      </c>
      <c r="Q4">
        <f t="shared" si="6"/>
        <v>237.01674395959898</v>
      </c>
      <c r="R4">
        <v>0</v>
      </c>
      <c r="S4">
        <v>0</v>
      </c>
      <c r="T4">
        <f t="shared" si="7"/>
        <v>18.232057227661461</v>
      </c>
      <c r="V4">
        <f>'Planungstool Heizlast'!$B$21*'Temperaturstunden profile'!C4*A4/$A$26</f>
        <v>0</v>
      </c>
      <c r="W4">
        <f>'Planungstool Heizlast'!$B$21*'Temperaturstunden profile'!D4*A4/$A$14</f>
        <v>0</v>
      </c>
      <c r="X4">
        <f>'Planungstool Heizlast'!$B$21*'Temperaturstunden profile'!E4*A4/$A$2</f>
        <v>357.34740065873399</v>
      </c>
    </row>
    <row r="5" spans="1:24" x14ac:dyDescent="0.25">
      <c r="A5" s="1">
        <f t="shared" si="1"/>
        <v>92.10526315789474</v>
      </c>
      <c r="B5" s="24">
        <v>-19</v>
      </c>
      <c r="C5" s="24">
        <v>0</v>
      </c>
      <c r="D5" s="24">
        <v>0</v>
      </c>
      <c r="E5" s="24">
        <v>17</v>
      </c>
      <c r="F5" s="25">
        <f t="shared" ref="F5:F39" si="10">$A5*C5/$C$40</f>
        <v>0</v>
      </c>
      <c r="G5" s="25">
        <f t="shared" si="8"/>
        <v>0</v>
      </c>
      <c r="H5" s="25">
        <f t="shared" si="2"/>
        <v>0.24290869898917322</v>
      </c>
      <c r="I5" s="25">
        <f t="shared" si="9"/>
        <v>0</v>
      </c>
      <c r="J5" s="25">
        <f t="shared" si="9"/>
        <v>0</v>
      </c>
      <c r="K5" s="25">
        <f t="shared" si="9"/>
        <v>1.4125409722296367E-2</v>
      </c>
      <c r="L5" s="25">
        <f t="shared" ref="L5:N19" si="11">(L4+C5/C$40)</f>
        <v>0</v>
      </c>
      <c r="M5" s="25">
        <f t="shared" si="3"/>
        <v>0</v>
      </c>
      <c r="N5" s="25">
        <f t="shared" si="3"/>
        <v>5.7399937946013037E-3</v>
      </c>
      <c r="O5">
        <f>F5/$F$40*$C$48</f>
        <v>0</v>
      </c>
      <c r="P5">
        <f t="shared" si="5"/>
        <v>0</v>
      </c>
      <c r="Q5">
        <f t="shared" si="6"/>
        <v>301.33539029051582</v>
      </c>
      <c r="R5">
        <v>0</v>
      </c>
      <c r="S5">
        <v>0</v>
      </c>
      <c r="T5">
        <f t="shared" si="7"/>
        <v>17.725611193559754</v>
      </c>
      <c r="V5">
        <f>'Planungstool Heizlast'!$B$21*'Temperaturstunden profile'!C5*A5/$A$26</f>
        <v>0</v>
      </c>
      <c r="W5">
        <f>'Planungstool Heizlast'!$B$21*'Temperaturstunden profile'!D5*A5/$A$14</f>
        <v>0</v>
      </c>
      <c r="X5">
        <f>'Planungstool Heizlast'!$B$21*'Temperaturstunden profile'!E5*A5/$A$2</f>
        <v>454.3198790426211</v>
      </c>
    </row>
    <row r="6" spans="1:24" x14ac:dyDescent="0.25">
      <c r="A6" s="1">
        <f t="shared" si="1"/>
        <v>89.473684210526315</v>
      </c>
      <c r="B6" s="24">
        <v>-18</v>
      </c>
      <c r="C6" s="24">
        <v>0</v>
      </c>
      <c r="D6" s="24">
        <v>0</v>
      </c>
      <c r="E6" s="24">
        <v>19</v>
      </c>
      <c r="F6" s="25">
        <f t="shared" si="10"/>
        <v>0</v>
      </c>
      <c r="G6" s="25">
        <f t="shared" si="8"/>
        <v>0</v>
      </c>
      <c r="H6" s="25">
        <f t="shared" si="2"/>
        <v>0.26372944461681663</v>
      </c>
      <c r="I6" s="25">
        <f t="shared" si="9"/>
        <v>0</v>
      </c>
      <c r="J6" s="25">
        <f t="shared" si="9"/>
        <v>0</v>
      </c>
      <c r="K6" s="25">
        <f t="shared" si="9"/>
        <v>2.1022624144521201E-2</v>
      </c>
      <c r="L6" s="25">
        <f t="shared" si="11"/>
        <v>0</v>
      </c>
      <c r="M6" s="25">
        <f t="shared" si="3"/>
        <v>0</v>
      </c>
      <c r="N6" s="25">
        <f t="shared" si="3"/>
        <v>8.6875581756127827E-3</v>
      </c>
      <c r="O6">
        <f t="shared" si="4"/>
        <v>0</v>
      </c>
      <c r="P6">
        <f t="shared" si="5"/>
        <v>0</v>
      </c>
      <c r="Q6">
        <f t="shared" si="6"/>
        <v>327.16413802970288</v>
      </c>
      <c r="R6">
        <v>0</v>
      </c>
      <c r="S6">
        <v>0</v>
      </c>
      <c r="T6">
        <f t="shared" si="7"/>
        <v>17.219165159458047</v>
      </c>
      <c r="V6">
        <f>'Planungstool Heizlast'!$B$21*'Temperaturstunden profile'!C6*A6/$A$26</f>
        <v>0</v>
      </c>
      <c r="W6">
        <f>'Planungstool Heizlast'!$B$21*'Temperaturstunden profile'!D6*A6/$A$14</f>
        <v>0</v>
      </c>
      <c r="X6">
        <f>'Planungstool Heizlast'!$B$21*'Temperaturstunden profile'!E6*A6/$A$2</f>
        <v>493.26158296056002</v>
      </c>
    </row>
    <row r="7" spans="1:24" x14ac:dyDescent="0.25">
      <c r="A7" s="1">
        <f t="shared" si="1"/>
        <v>86.84210526315789</v>
      </c>
      <c r="B7" s="24">
        <v>-17</v>
      </c>
      <c r="C7" s="24">
        <v>0</v>
      </c>
      <c r="D7" s="24">
        <v>0</v>
      </c>
      <c r="E7" s="24">
        <v>26</v>
      </c>
      <c r="F7" s="25">
        <f t="shared" si="10"/>
        <v>0</v>
      </c>
      <c r="G7" s="25">
        <f t="shared" si="8"/>
        <v>0</v>
      </c>
      <c r="H7" s="25">
        <f t="shared" si="2"/>
        <v>0.3502784264415304</v>
      </c>
      <c r="I7" s="25">
        <f t="shared" si="9"/>
        <v>0</v>
      </c>
      <c r="J7" s="25">
        <f t="shared" si="9"/>
        <v>0</v>
      </c>
      <c r="K7" s="25">
        <f t="shared" si="9"/>
        <v>3.0183320699117028E-2</v>
      </c>
      <c r="L7" s="25">
        <f t="shared" si="11"/>
        <v>0</v>
      </c>
      <c r="M7" s="25">
        <f t="shared" si="3"/>
        <v>0</v>
      </c>
      <c r="N7" s="25">
        <f t="shared" si="3"/>
        <v>1.272106732857586E-2</v>
      </c>
      <c r="O7">
        <f t="shared" si="4"/>
        <v>0</v>
      </c>
      <c r="P7">
        <f t="shared" si="5"/>
        <v>0</v>
      </c>
      <c r="Q7">
        <f t="shared" si="6"/>
        <v>434.53069725926474</v>
      </c>
      <c r="R7">
        <v>0</v>
      </c>
      <c r="S7">
        <v>0</v>
      </c>
      <c r="T7">
        <f t="shared" si="7"/>
        <v>16.712719125356337</v>
      </c>
      <c r="V7">
        <f>'Planungstool Heizlast'!$B$21*'Temperaturstunden profile'!C7*A7/$A$26</f>
        <v>0</v>
      </c>
      <c r="W7">
        <f>'Planungstool Heizlast'!$B$21*'Temperaturstunden profile'!D7*A7/$A$14</f>
        <v>0</v>
      </c>
      <c r="X7">
        <f>'Planungstool Heizlast'!$B$21*'Temperaturstunden profile'!E7*A7/$A$2</f>
        <v>655.13690120767887</v>
      </c>
    </row>
    <row r="8" spans="1:24" x14ac:dyDescent="0.25">
      <c r="A8" s="1">
        <f t="shared" si="1"/>
        <v>84.21052631578948</v>
      </c>
      <c r="B8" s="24">
        <v>-16</v>
      </c>
      <c r="C8" s="24">
        <v>0</v>
      </c>
      <c r="D8" s="24">
        <v>0</v>
      </c>
      <c r="E8" s="24">
        <v>39</v>
      </c>
      <c r="F8" s="25">
        <f t="shared" si="10"/>
        <v>0</v>
      </c>
      <c r="G8" s="25">
        <f t="shared" si="8"/>
        <v>0</v>
      </c>
      <c r="H8" s="25">
        <f t="shared" si="2"/>
        <v>0.50949589300586251</v>
      </c>
      <c r="I8" s="25">
        <f t="shared" si="9"/>
        <v>0</v>
      </c>
      <c r="J8" s="25">
        <f t="shared" si="9"/>
        <v>0</v>
      </c>
      <c r="K8" s="25">
        <f t="shared" si="9"/>
        <v>4.3507970233074601E-2</v>
      </c>
      <c r="L8" s="25">
        <f t="shared" si="11"/>
        <v>0</v>
      </c>
      <c r="M8" s="25">
        <f t="shared" si="3"/>
        <v>0</v>
      </c>
      <c r="N8" s="25">
        <f t="shared" si="3"/>
        <v>1.8771331058020476E-2</v>
      </c>
      <c r="O8">
        <f t="shared" si="4"/>
        <v>0</v>
      </c>
      <c r="P8">
        <f t="shared" si="5"/>
        <v>0</v>
      </c>
      <c r="Q8">
        <f t="shared" si="6"/>
        <v>632.0446505589307</v>
      </c>
      <c r="R8">
        <v>0</v>
      </c>
      <c r="S8">
        <v>0</v>
      </c>
      <c r="T8">
        <f t="shared" si="7"/>
        <v>16.206273091254634</v>
      </c>
      <c r="V8">
        <f>'Planungstool Heizlast'!$B$21*'Temperaturstunden profile'!C8*A8/$A$26</f>
        <v>0</v>
      </c>
      <c r="W8">
        <f>'Planungstool Heizlast'!$B$21*'Temperaturstunden profile'!D8*A8/$A$14</f>
        <v>0</v>
      </c>
      <c r="X8">
        <f>'Planungstool Heizlast'!$B$21*'Temperaturstunden profile'!E8*A8/$A$2</f>
        <v>952.92640175662382</v>
      </c>
    </row>
    <row r="9" spans="1:24" x14ac:dyDescent="0.25">
      <c r="A9" s="1">
        <f t="shared" si="1"/>
        <v>81.578947368421055</v>
      </c>
      <c r="B9" s="24">
        <v>-15</v>
      </c>
      <c r="C9" s="24">
        <v>0</v>
      </c>
      <c r="D9" s="24">
        <v>0</v>
      </c>
      <c r="E9" s="24">
        <v>41</v>
      </c>
      <c r="F9" s="25">
        <f t="shared" si="10"/>
        <v>0</v>
      </c>
      <c r="G9" s="25">
        <f t="shared" si="8"/>
        <v>0</v>
      </c>
      <c r="H9" s="25">
        <f t="shared" si="2"/>
        <v>0.51888564103401547</v>
      </c>
      <c r="I9" s="25">
        <f t="shared" si="9"/>
        <v>0</v>
      </c>
      <c r="J9" s="25">
        <f t="shared" si="9"/>
        <v>0</v>
      </c>
      <c r="K9" s="25">
        <f t="shared" si="9"/>
        <v>5.7078186224789405E-2</v>
      </c>
      <c r="L9" s="25">
        <f t="shared" si="11"/>
        <v>0</v>
      </c>
      <c r="M9" s="25">
        <f t="shared" si="3"/>
        <v>0</v>
      </c>
      <c r="N9" s="25">
        <f t="shared" si="3"/>
        <v>2.5131864722308408E-2</v>
      </c>
      <c r="O9">
        <f t="shared" si="4"/>
        <v>0</v>
      </c>
      <c r="P9">
        <f t="shared" si="5"/>
        <v>0</v>
      </c>
      <c r="Q9">
        <f t="shared" si="6"/>
        <v>643.69290934327</v>
      </c>
      <c r="R9">
        <v>0</v>
      </c>
      <c r="S9">
        <v>0</v>
      </c>
      <c r="T9">
        <f t="shared" si="7"/>
        <v>15.699827057152927</v>
      </c>
      <c r="V9">
        <f>'Planungstool Heizlast'!$B$21*'Temperaturstunden profile'!C9*A9/$A$26</f>
        <v>0</v>
      </c>
      <c r="W9">
        <f>'Planungstool Heizlast'!$B$21*'Temperaturstunden profile'!D9*A9/$A$14</f>
        <v>0</v>
      </c>
      <c r="X9">
        <f>'Planungstool Heizlast'!$B$21*'Temperaturstunden profile'!E9*A9/$A$2</f>
        <v>970.48834666079233</v>
      </c>
    </row>
    <row r="10" spans="1:24" x14ac:dyDescent="0.25">
      <c r="A10" s="1">
        <f t="shared" si="1"/>
        <v>78.94736842105263</v>
      </c>
      <c r="B10" s="24">
        <v>-14</v>
      </c>
      <c r="C10" s="24">
        <v>0</v>
      </c>
      <c r="D10" s="24">
        <v>0</v>
      </c>
      <c r="E10" s="24">
        <v>35</v>
      </c>
      <c r="F10" s="25">
        <f t="shared" si="10"/>
        <v>0</v>
      </c>
      <c r="G10" s="25">
        <f t="shared" si="8"/>
        <v>0</v>
      </c>
      <c r="H10" s="25">
        <f t="shared" si="2"/>
        <v>0.42866240998089389</v>
      </c>
      <c r="I10" s="25">
        <f t="shared" si="9"/>
        <v>0</v>
      </c>
      <c r="J10" s="25">
        <f t="shared" si="9"/>
        <v>0</v>
      </c>
      <c r="K10" s="25">
        <f t="shared" si="9"/>
        <v>6.8288828861532549E-2</v>
      </c>
      <c r="L10" s="25">
        <f t="shared" si="11"/>
        <v>0</v>
      </c>
      <c r="M10" s="25">
        <f t="shared" si="3"/>
        <v>0</v>
      </c>
      <c r="N10" s="25">
        <f t="shared" si="3"/>
        <v>3.0561588582066396E-2</v>
      </c>
      <c r="O10">
        <f t="shared" si="4"/>
        <v>0</v>
      </c>
      <c r="P10">
        <f t="shared" si="5"/>
        <v>0</v>
      </c>
      <c r="Q10">
        <f t="shared" si="6"/>
        <v>531.76833580679249</v>
      </c>
      <c r="R10">
        <v>0</v>
      </c>
      <c r="S10">
        <v>0</v>
      </c>
      <c r="T10">
        <f t="shared" si="7"/>
        <v>15.193381023051215</v>
      </c>
      <c r="V10">
        <f>'Planungstool Heizlast'!$B$21*'Temperaturstunden profile'!C10*A10/$A$26</f>
        <v>0</v>
      </c>
      <c r="W10">
        <f>'Planungstool Heizlast'!$B$21*'Temperaturstunden profile'!D10*A10/$A$14</f>
        <v>0</v>
      </c>
      <c r="X10">
        <f>'Planungstool Heizlast'!$B$21*'Temperaturstunden profile'!E10*A10/$A$2</f>
        <v>801.7409630163902</v>
      </c>
    </row>
    <row r="11" spans="1:24" x14ac:dyDescent="0.25">
      <c r="A11" s="1">
        <f t="shared" si="1"/>
        <v>76.315789473684205</v>
      </c>
      <c r="B11" s="24">
        <v>-13</v>
      </c>
      <c r="C11" s="24">
        <v>0</v>
      </c>
      <c r="D11" s="24">
        <v>0</v>
      </c>
      <c r="E11" s="24">
        <v>52</v>
      </c>
      <c r="F11" s="25">
        <f t="shared" si="10"/>
        <v>0</v>
      </c>
      <c r="G11" s="25">
        <f t="shared" si="8"/>
        <v>0</v>
      </c>
      <c r="H11" s="25">
        <f t="shared" si="2"/>
        <v>0.61564087071541707</v>
      </c>
      <c r="I11" s="25">
        <f t="shared" si="9"/>
        <v>0</v>
      </c>
      <c r="J11" s="25">
        <f t="shared" si="9"/>
        <v>0</v>
      </c>
      <c r="K11" s="25">
        <f t="shared" si="9"/>
        <v>8.4389447048397945E-2</v>
      </c>
      <c r="L11" s="25">
        <f t="shared" si="11"/>
        <v>0</v>
      </c>
      <c r="M11" s="25">
        <f t="shared" si="3"/>
        <v>0</v>
      </c>
      <c r="N11" s="25">
        <f t="shared" si="3"/>
        <v>3.862860688799255E-2</v>
      </c>
      <c r="O11">
        <f t="shared" si="4"/>
        <v>0</v>
      </c>
      <c r="P11">
        <f t="shared" si="5"/>
        <v>0</v>
      </c>
      <c r="Q11">
        <f t="shared" si="6"/>
        <v>763.72061942537437</v>
      </c>
      <c r="R11">
        <v>0</v>
      </c>
      <c r="S11">
        <v>0</v>
      </c>
      <c r="T11">
        <f t="shared" si="7"/>
        <v>14.686934988949506</v>
      </c>
      <c r="V11">
        <f>'Planungstool Heizlast'!$B$21*'Temperaturstunden profile'!C11*A11/$A$26</f>
        <v>0</v>
      </c>
      <c r="W11">
        <f>'Planungstool Heizlast'!$B$21*'Temperaturstunden profile'!D11*A11/$A$14</f>
        <v>0</v>
      </c>
      <c r="X11">
        <f>'Planungstool Heizlast'!$B$21*'Temperaturstunden profile'!E11*A11/$A$2</f>
        <v>1151.4527354559204</v>
      </c>
    </row>
    <row r="12" spans="1:24" x14ac:dyDescent="0.25">
      <c r="A12" s="1">
        <f t="shared" si="1"/>
        <v>73.684210526315795</v>
      </c>
      <c r="B12" s="24">
        <v>-12</v>
      </c>
      <c r="C12" s="24">
        <v>0</v>
      </c>
      <c r="D12" s="24">
        <v>0</v>
      </c>
      <c r="E12" s="24">
        <v>37</v>
      </c>
      <c r="F12" s="25">
        <f t="shared" si="10"/>
        <v>0</v>
      </c>
      <c r="G12" s="25">
        <f t="shared" si="8"/>
        <v>0</v>
      </c>
      <c r="H12" s="25">
        <f t="shared" si="2"/>
        <v>0.42294691118114869</v>
      </c>
      <c r="I12" s="25">
        <f t="shared" si="9"/>
        <v>0</v>
      </c>
      <c r="J12" s="25">
        <f t="shared" si="9"/>
        <v>0</v>
      </c>
      <c r="K12" s="25">
        <f t="shared" si="9"/>
        <v>9.5450614449984525E-2</v>
      </c>
      <c r="L12" s="25">
        <f t="shared" si="11"/>
        <v>0</v>
      </c>
      <c r="M12" s="25">
        <f t="shared" si="3"/>
        <v>0</v>
      </c>
      <c r="N12" s="25">
        <f t="shared" si="3"/>
        <v>4.4368600682593851E-2</v>
      </c>
      <c r="O12">
        <f t="shared" si="4"/>
        <v>0</v>
      </c>
      <c r="P12">
        <f t="shared" si="5"/>
        <v>0</v>
      </c>
      <c r="Q12">
        <f t="shared" si="6"/>
        <v>524.67809132936873</v>
      </c>
      <c r="R12">
        <v>0</v>
      </c>
      <c r="S12">
        <v>0</v>
      </c>
      <c r="T12">
        <f t="shared" si="7"/>
        <v>14.180488954847803</v>
      </c>
      <c r="V12">
        <f>'Planungstool Heizlast'!$B$21*'Temperaturstunden profile'!C12*A12/$A$26</f>
        <v>0</v>
      </c>
      <c r="W12">
        <f>'Planungstool Heizlast'!$B$21*'Temperaturstunden profile'!D12*A12/$A$14</f>
        <v>0</v>
      </c>
      <c r="X12">
        <f>'Planungstool Heizlast'!$B$21*'Temperaturstunden profile'!E12*A12/$A$2</f>
        <v>791.05108350950513</v>
      </c>
    </row>
    <row r="13" spans="1:24" x14ac:dyDescent="0.25">
      <c r="A13" s="1">
        <f t="shared" si="1"/>
        <v>71.05263157894737</v>
      </c>
      <c r="B13" s="24">
        <v>-11</v>
      </c>
      <c r="C13" s="24">
        <v>0</v>
      </c>
      <c r="D13" s="24">
        <v>0</v>
      </c>
      <c r="E13" s="24">
        <v>41</v>
      </c>
      <c r="F13" s="25">
        <f t="shared" si="10"/>
        <v>0</v>
      </c>
      <c r="G13" s="25">
        <f t="shared" si="8"/>
        <v>0</v>
      </c>
      <c r="H13" s="25">
        <f t="shared" si="2"/>
        <v>0.45193265509414243</v>
      </c>
      <c r="I13" s="25">
        <f t="shared" si="9"/>
        <v>0</v>
      </c>
      <c r="J13" s="25">
        <f t="shared" si="9"/>
        <v>0</v>
      </c>
      <c r="K13" s="25">
        <f t="shared" si="9"/>
        <v>0.10726983482986516</v>
      </c>
      <c r="L13" s="25">
        <f t="shared" si="11"/>
        <v>0</v>
      </c>
      <c r="M13" s="25">
        <f t="shared" si="3"/>
        <v>0</v>
      </c>
      <c r="N13" s="25">
        <f t="shared" si="3"/>
        <v>5.0729134346881782E-2</v>
      </c>
      <c r="O13">
        <f t="shared" si="4"/>
        <v>0</v>
      </c>
      <c r="P13">
        <f t="shared" si="5"/>
        <v>0</v>
      </c>
      <c r="Q13">
        <f t="shared" si="6"/>
        <v>560.63575975058995</v>
      </c>
      <c r="R13">
        <v>0</v>
      </c>
      <c r="S13">
        <v>0</v>
      </c>
      <c r="T13">
        <f t="shared" si="7"/>
        <v>13.674042920746096</v>
      </c>
      <c r="V13">
        <f>'Planungstool Heizlast'!$B$21*'Temperaturstunden profile'!C13*A13/$A$26</f>
        <v>0</v>
      </c>
      <c r="W13">
        <f>'Planungstool Heizlast'!$B$21*'Temperaturstunden profile'!D13*A13/$A$14</f>
        <v>0</v>
      </c>
      <c r="X13">
        <f>'Planungstool Heizlast'!$B$21*'Temperaturstunden profile'!E13*A13/$A$2</f>
        <v>845.26404386585125</v>
      </c>
    </row>
    <row r="14" spans="1:24" x14ac:dyDescent="0.25">
      <c r="A14" s="1">
        <f t="shared" si="1"/>
        <v>68.421052631578945</v>
      </c>
      <c r="B14" s="24">
        <v>-10</v>
      </c>
      <c r="C14" s="24">
        <v>0</v>
      </c>
      <c r="D14" s="24">
        <v>1</v>
      </c>
      <c r="E14" s="24">
        <v>43</v>
      </c>
      <c r="F14" s="25">
        <f t="shared" si="10"/>
        <v>0</v>
      </c>
      <c r="G14" s="25">
        <f t="shared" si="8"/>
        <v>1.3935041269160682E-2</v>
      </c>
      <c r="H14" s="25">
        <f t="shared" si="2"/>
        <v>0.45642340415108512</v>
      </c>
      <c r="I14" s="25">
        <f t="shared" si="9"/>
        <v>0</v>
      </c>
      <c r="J14" s="25">
        <f t="shared" si="9"/>
        <v>4.8411723084943955E-4</v>
      </c>
      <c r="K14" s="25">
        <f t="shared" si="9"/>
        <v>0.11920650003736881</v>
      </c>
      <c r="L14" s="25">
        <f t="shared" si="11"/>
        <v>0</v>
      </c>
      <c r="M14" s="25">
        <f t="shared" si="3"/>
        <v>2.0366598778004074E-4</v>
      </c>
      <c r="N14" s="25">
        <f t="shared" si="3"/>
        <v>5.739993794601303E-2</v>
      </c>
      <c r="O14">
        <f t="shared" si="4"/>
        <v>0</v>
      </c>
      <c r="P14">
        <f t="shared" si="5"/>
        <v>22.963733884482181</v>
      </c>
      <c r="Q14">
        <f t="shared" si="6"/>
        <v>566.20666612570869</v>
      </c>
      <c r="R14">
        <v>0</v>
      </c>
      <c r="S14">
        <f>P14/D14</f>
        <v>22.963733884482181</v>
      </c>
      <c r="T14">
        <f t="shared" si="7"/>
        <v>13.167596886644388</v>
      </c>
      <c r="V14">
        <f>'Planungstool Heizlast'!$B$21*'Temperaturstunden profile'!C14*A14/$A$26</f>
        <v>0</v>
      </c>
      <c r="W14">
        <f>'Planungstool Heizlast'!$B$21*'Temperaturstunden profile'!D14*A14/$A$14</f>
        <v>29.01538723297412</v>
      </c>
      <c r="X14">
        <f>'Planungstool Heizlast'!$B$21*'Temperaturstunden profile'!E14*A14/$A$2</f>
        <v>853.66323490697539</v>
      </c>
    </row>
    <row r="15" spans="1:24" x14ac:dyDescent="0.25">
      <c r="A15" s="1">
        <f t="shared" si="1"/>
        <v>65.78947368421052</v>
      </c>
      <c r="B15" s="24">
        <v>-9</v>
      </c>
      <c r="C15" s="24">
        <v>0</v>
      </c>
      <c r="D15" s="24">
        <v>25</v>
      </c>
      <c r="E15" s="24">
        <v>54</v>
      </c>
      <c r="F15" s="25">
        <f t="shared" si="10"/>
        <v>0</v>
      </c>
      <c r="G15" s="25">
        <f t="shared" si="8"/>
        <v>0.33497695358559326</v>
      </c>
      <c r="H15" s="25">
        <f t="shared" si="2"/>
        <v>0.55113738426114933</v>
      </c>
      <c r="I15" s="25">
        <f t="shared" si="9"/>
        <v>0</v>
      </c>
      <c r="J15" s="25">
        <f t="shared" si="9"/>
        <v>1.2121550664730196E-2</v>
      </c>
      <c r="K15" s="25">
        <f t="shared" si="9"/>
        <v>0.13362018342746715</v>
      </c>
      <c r="L15" s="25">
        <f t="shared" si="11"/>
        <v>0</v>
      </c>
      <c r="M15" s="25">
        <f t="shared" si="3"/>
        <v>5.295315682281059E-3</v>
      </c>
      <c r="N15" s="25">
        <f t="shared" si="3"/>
        <v>6.57772261867825E-2</v>
      </c>
      <c r="O15">
        <f t="shared" si="4"/>
        <v>0</v>
      </c>
      <c r="P15">
        <f t="shared" si="5"/>
        <v>552.01283376159085</v>
      </c>
      <c r="Q15">
        <f t="shared" si="6"/>
        <v>683.70214603730483</v>
      </c>
      <c r="R15">
        <v>0</v>
      </c>
      <c r="S15">
        <f t="shared" ref="S15:S39" si="12">P15/D15</f>
        <v>22.080513350463633</v>
      </c>
      <c r="T15">
        <f t="shared" si="7"/>
        <v>12.661150852542683</v>
      </c>
      <c r="V15">
        <f>'Planungstool Heizlast'!$B$21*'Temperaturstunden profile'!C15*A15/$A$26</f>
        <v>0</v>
      </c>
      <c r="W15">
        <f>'Planungstool Heizlast'!$B$21*'Temperaturstunden profile'!D15*A15/$A$14</f>
        <v>697.48527002341632</v>
      </c>
      <c r="X15">
        <f>'Planungstool Heizlast'!$B$21*'Temperaturstunden profile'!E15*A15/$A$2</f>
        <v>1030.8098095925016</v>
      </c>
    </row>
    <row r="16" spans="1:24" x14ac:dyDescent="0.25">
      <c r="A16" s="1">
        <f t="shared" si="1"/>
        <v>63.157894736842103</v>
      </c>
      <c r="B16" s="24">
        <v>-8</v>
      </c>
      <c r="C16" s="24">
        <v>0</v>
      </c>
      <c r="D16" s="24">
        <v>23</v>
      </c>
      <c r="E16" s="24">
        <v>90</v>
      </c>
      <c r="F16" s="25">
        <f t="shared" si="10"/>
        <v>0</v>
      </c>
      <c r="G16" s="25">
        <f t="shared" si="8"/>
        <v>0.29585164540679598</v>
      </c>
      <c r="H16" s="25">
        <f t="shared" si="2"/>
        <v>0.88181981481783889</v>
      </c>
      <c r="I16" s="25">
        <f t="shared" si="9"/>
        <v>0</v>
      </c>
      <c r="J16" s="25">
        <f t="shared" si="9"/>
        <v>2.2399731873533682E-2</v>
      </c>
      <c r="K16" s="25">
        <f t="shared" si="9"/>
        <v>0.1566820768516245</v>
      </c>
      <c r="L16" s="25">
        <f t="shared" si="11"/>
        <v>0</v>
      </c>
      <c r="M16" s="25">
        <f t="shared" si="3"/>
        <v>9.9796334012219948E-3</v>
      </c>
      <c r="N16" s="25">
        <f t="shared" si="3"/>
        <v>7.9739373254731613E-2</v>
      </c>
      <c r="O16">
        <f t="shared" si="4"/>
        <v>0</v>
      </c>
      <c r="P16">
        <f t="shared" si="5"/>
        <v>487.537734778237</v>
      </c>
      <c r="Q16">
        <f t="shared" si="6"/>
        <v>1093.9234336596876</v>
      </c>
      <c r="R16">
        <v>0</v>
      </c>
      <c r="S16">
        <f t="shared" si="12"/>
        <v>21.197292816445088</v>
      </c>
      <c r="T16">
        <f t="shared" si="7"/>
        <v>12.154704818440973</v>
      </c>
      <c r="V16">
        <f>'Planungstool Heizlast'!$B$21*'Temperaturstunden profile'!C16*A16/$A$26</f>
        <v>0</v>
      </c>
      <c r="W16">
        <f>'Planungstool Heizlast'!$B$21*'Temperaturstunden profile'!D16*A16/$A$14</f>
        <v>616.01899048468135</v>
      </c>
      <c r="X16">
        <f>'Planungstool Heizlast'!$B$21*'Temperaturstunden profile'!E16*A16/$A$2</f>
        <v>1649.2956953480025</v>
      </c>
    </row>
    <row r="17" spans="1:24" x14ac:dyDescent="0.25">
      <c r="A17" s="1">
        <f t="shared" si="1"/>
        <v>60.526315789473685</v>
      </c>
      <c r="B17" s="24">
        <v>-7</v>
      </c>
      <c r="C17" s="24">
        <v>0</v>
      </c>
      <c r="D17" s="24">
        <v>24</v>
      </c>
      <c r="E17" s="24">
        <v>125</v>
      </c>
      <c r="F17" s="25">
        <f t="shared" si="10"/>
        <v>0</v>
      </c>
      <c r="G17" s="25">
        <f t="shared" si="8"/>
        <v>0.29585164540679598</v>
      </c>
      <c r="H17" s="25">
        <f t="shared" si="2"/>
        <v>1.1737185035191142</v>
      </c>
      <c r="I17" s="25">
        <f t="shared" si="9"/>
        <v>0</v>
      </c>
      <c r="J17" s="25">
        <f t="shared" si="9"/>
        <v>3.2677913082337168E-2</v>
      </c>
      <c r="K17" s="25">
        <f t="shared" si="9"/>
        <v>0.18737788407127837</v>
      </c>
      <c r="L17" s="25">
        <f t="shared" si="11"/>
        <v>0</v>
      </c>
      <c r="M17" s="25">
        <f t="shared" si="3"/>
        <v>1.4867617107942974E-2</v>
      </c>
      <c r="N17" s="25">
        <f t="shared" si="3"/>
        <v>9.913124418243871E-2</v>
      </c>
      <c r="O17">
        <f t="shared" si="4"/>
        <v>0</v>
      </c>
      <c r="P17">
        <f t="shared" si="5"/>
        <v>487.537734778237</v>
      </c>
      <c r="Q17">
        <f t="shared" si="6"/>
        <v>1456.0323480424083</v>
      </c>
      <c r="R17">
        <v>0</v>
      </c>
      <c r="S17">
        <f t="shared" si="12"/>
        <v>20.31407228242654</v>
      </c>
      <c r="T17">
        <f t="shared" si="7"/>
        <v>11.648258784339266</v>
      </c>
      <c r="V17">
        <f>'Planungstool Heizlast'!$B$21*'Temperaturstunden profile'!C17*A17/$A$26</f>
        <v>0</v>
      </c>
      <c r="W17">
        <f>'Planungstool Heizlast'!$B$21*'Temperaturstunden profile'!D17*A17/$A$14</f>
        <v>616.01899048468135</v>
      </c>
      <c r="X17">
        <f>'Planungstool Heizlast'!$B$21*'Temperaturstunden profile'!E17*A17/$A$2</f>
        <v>2195.2431130210684</v>
      </c>
    </row>
    <row r="18" spans="1:24" x14ac:dyDescent="0.25">
      <c r="A18" s="1">
        <f t="shared" si="1"/>
        <v>57.89473684210526</v>
      </c>
      <c r="B18" s="24">
        <v>-6</v>
      </c>
      <c r="C18" s="24">
        <v>0</v>
      </c>
      <c r="D18" s="24">
        <v>27</v>
      </c>
      <c r="E18" s="24">
        <v>169</v>
      </c>
      <c r="F18" s="25">
        <f t="shared" si="10"/>
        <v>0</v>
      </c>
      <c r="G18" s="25">
        <f t="shared" si="8"/>
        <v>0.3183620966877479</v>
      </c>
      <c r="H18" s="25">
        <f t="shared" si="2"/>
        <v>1.5178731812466317</v>
      </c>
      <c r="I18" s="25">
        <f t="shared" si="9"/>
        <v>0</v>
      </c>
      <c r="J18" s="25">
        <f t="shared" si="9"/>
        <v>4.3738129817897438E-2</v>
      </c>
      <c r="K18" s="25">
        <f t="shared" si="9"/>
        <v>0.22707423580786029</v>
      </c>
      <c r="L18" s="25">
        <f t="shared" si="11"/>
        <v>0</v>
      </c>
      <c r="M18" s="25">
        <f t="shared" si="3"/>
        <v>2.0366598778004074E-2</v>
      </c>
      <c r="N18" s="25">
        <f t="shared" si="3"/>
        <v>0.12534905367669871</v>
      </c>
      <c r="O18">
        <f t="shared" si="4"/>
        <v>0</v>
      </c>
      <c r="P18">
        <f t="shared" si="5"/>
        <v>524.63299720701593</v>
      </c>
      <c r="Q18">
        <f t="shared" si="6"/>
        <v>1882.9663547901473</v>
      </c>
      <c r="R18">
        <v>0</v>
      </c>
      <c r="S18">
        <f t="shared" si="12"/>
        <v>19.430851748407999</v>
      </c>
      <c r="T18">
        <f t="shared" si="7"/>
        <v>11.141812750237557</v>
      </c>
      <c r="V18">
        <f>'Planungstool Heizlast'!$B$21*'Temperaturstunden profile'!C18*A18/$A$26</f>
        <v>0</v>
      </c>
      <c r="W18">
        <f>'Planungstool Heizlast'!$B$21*'Temperaturstunden profile'!D18*A18/$A$14</f>
        <v>662.89000063025492</v>
      </c>
      <c r="X18">
        <f>'Planungstool Heizlast'!$B$21*'Temperaturstunden profile'!E18*A18/$A$2</f>
        <v>2838.9265718999413</v>
      </c>
    </row>
    <row r="19" spans="1:24" x14ac:dyDescent="0.25">
      <c r="A19" s="1">
        <f t="shared" si="1"/>
        <v>55.263157894736842</v>
      </c>
      <c r="B19" s="24">
        <v>-5</v>
      </c>
      <c r="C19" s="24">
        <v>0</v>
      </c>
      <c r="D19" s="24">
        <v>68</v>
      </c>
      <c r="E19" s="24">
        <v>195</v>
      </c>
      <c r="F19" s="25">
        <f t="shared" si="10"/>
        <v>0</v>
      </c>
      <c r="G19" s="25">
        <f t="shared" si="8"/>
        <v>0.76535534355236368</v>
      </c>
      <c r="H19" s="25">
        <f t="shared" si="2"/>
        <v>1.6717833989254864</v>
      </c>
      <c r="I19" s="25">
        <f t="shared" si="9"/>
        <v>0</v>
      </c>
      <c r="J19" s="25">
        <f t="shared" si="9"/>
        <v>7.0327337727628197E-2</v>
      </c>
      <c r="K19" s="25">
        <f t="shared" si="9"/>
        <v>0.27079574209115859</v>
      </c>
      <c r="L19" s="25">
        <f t="shared" si="11"/>
        <v>0</v>
      </c>
      <c r="M19" s="25">
        <f t="shared" si="11"/>
        <v>3.4215885947046845E-2</v>
      </c>
      <c r="N19" s="25">
        <f t="shared" si="11"/>
        <v>0.15560037232392179</v>
      </c>
      <c r="O19">
        <f t="shared" si="4"/>
        <v>0</v>
      </c>
      <c r="P19">
        <f t="shared" si="5"/>
        <v>1261.238922578483</v>
      </c>
      <c r="Q19">
        <f t="shared" si="6"/>
        <v>2073.8965096464913</v>
      </c>
      <c r="R19">
        <v>0</v>
      </c>
      <c r="S19">
        <f t="shared" si="12"/>
        <v>18.547631214389455</v>
      </c>
      <c r="T19">
        <f t="shared" si="7"/>
        <v>10.635366716135852</v>
      </c>
      <c r="V19">
        <f>'Planungstool Heizlast'!$B$21*'Temperaturstunden profile'!C19*A19/$A$26</f>
        <v>0</v>
      </c>
      <c r="W19">
        <f>'Planungstool Heizlast'!$B$21*'Temperaturstunden profile'!D19*A19/$A$14</f>
        <v>1593.6143449495019</v>
      </c>
      <c r="X19">
        <f>'Planungstool Heizlast'!$B$21*'Temperaturstunden profile'!E19*A19/$A$2</f>
        <v>3126.7897557639212</v>
      </c>
    </row>
    <row r="20" spans="1:24" x14ac:dyDescent="0.25">
      <c r="A20" s="1">
        <f t="shared" si="1"/>
        <v>52.631578947368418</v>
      </c>
      <c r="B20" s="24">
        <v>-4</v>
      </c>
      <c r="C20" s="24">
        <v>0</v>
      </c>
      <c r="D20" s="24">
        <v>91</v>
      </c>
      <c r="E20" s="24">
        <v>278</v>
      </c>
      <c r="F20" s="25">
        <f t="shared" si="10"/>
        <v>0</v>
      </c>
      <c r="G20" s="25">
        <f t="shared" si="8"/>
        <v>0.97545288884124759</v>
      </c>
      <c r="H20" s="25">
        <f t="shared" si="2"/>
        <v>2.2698695233274</v>
      </c>
      <c r="I20" s="25">
        <f t="shared" ref="I20:K35" si="13">(I19+F20/F$40)</f>
        <v>0</v>
      </c>
      <c r="J20" s="25">
        <f t="shared" si="13"/>
        <v>0.10421554388708895</v>
      </c>
      <c r="K20" s="25">
        <f t="shared" si="13"/>
        <v>0.33015876405334132</v>
      </c>
      <c r="L20" s="25">
        <f t="shared" ref="L20:N35" si="14">(L19+C20/C$40)</f>
        <v>0</v>
      </c>
      <c r="M20" s="25">
        <f t="shared" si="14"/>
        <v>5.2749490835030555E-2</v>
      </c>
      <c r="N20" s="25">
        <f t="shared" si="14"/>
        <v>0.19872789326714241</v>
      </c>
      <c r="O20">
        <f t="shared" si="4"/>
        <v>0</v>
      </c>
      <c r="P20">
        <f t="shared" si="5"/>
        <v>1607.4613719137524</v>
      </c>
      <c r="Q20">
        <f t="shared" si="6"/>
        <v>2815.8399496054922</v>
      </c>
      <c r="R20">
        <v>0</v>
      </c>
      <c r="S20">
        <f t="shared" si="12"/>
        <v>17.664410680370906</v>
      </c>
      <c r="T20">
        <f t="shared" si="7"/>
        <v>10.128920682034144</v>
      </c>
      <c r="V20">
        <f>'Planungstool Heizlast'!$B$21*'Temperaturstunden profile'!C20*A20/$A$26</f>
        <v>0</v>
      </c>
      <c r="W20">
        <f>'Planungstool Heizlast'!$B$21*'Temperaturstunden profile'!D20*A20/$A$14</f>
        <v>2031.0771063081884</v>
      </c>
      <c r="X20">
        <f>'Planungstool Heizlast'!$B$21*'Temperaturstunden profile'!E20*A20/$A$2</f>
        <v>4245.409289877266</v>
      </c>
    </row>
    <row r="21" spans="1:24" x14ac:dyDescent="0.25">
      <c r="A21" s="1">
        <f t="shared" si="1"/>
        <v>50</v>
      </c>
      <c r="B21" s="24">
        <v>-3</v>
      </c>
      <c r="C21" s="24">
        <v>0</v>
      </c>
      <c r="D21" s="24">
        <v>89</v>
      </c>
      <c r="E21" s="24">
        <v>306</v>
      </c>
      <c r="F21" s="25">
        <f t="shared" si="10"/>
        <v>0</v>
      </c>
      <c r="G21" s="25">
        <f t="shared" si="8"/>
        <v>0.90631364562118122</v>
      </c>
      <c r="H21" s="25">
        <f t="shared" si="2"/>
        <v>2.3735650015513499</v>
      </c>
      <c r="I21" s="25">
        <f t="shared" si="13"/>
        <v>0</v>
      </c>
      <c r="J21" s="25">
        <f t="shared" si="13"/>
        <v>0.13570178378579673</v>
      </c>
      <c r="K21" s="25">
        <f t="shared" si="13"/>
        <v>0.39223369385336482</v>
      </c>
      <c r="L21" s="25">
        <f t="shared" si="14"/>
        <v>0</v>
      </c>
      <c r="M21" s="25">
        <f t="shared" si="14"/>
        <v>7.0875763747454176E-2</v>
      </c>
      <c r="N21" s="25">
        <f t="shared" si="14"/>
        <v>0.24619919329816942</v>
      </c>
      <c r="O21">
        <f t="shared" si="4"/>
        <v>0</v>
      </c>
      <c r="P21">
        <f t="shared" si="5"/>
        <v>1493.52592302536</v>
      </c>
      <c r="Q21">
        <f t="shared" si="6"/>
        <v>2944.4772422673263</v>
      </c>
      <c r="R21">
        <v>0</v>
      </c>
      <c r="S21">
        <f t="shared" si="12"/>
        <v>16.781190146352358</v>
      </c>
      <c r="T21">
        <f t="shared" si="7"/>
        <v>9.6224746479324388</v>
      </c>
      <c r="V21">
        <f>'Planungstool Heizlast'!$B$21*'Temperaturstunden profile'!C21*A21/$A$26</f>
        <v>0</v>
      </c>
      <c r="W21">
        <f>'Planungstool Heizlast'!$B$21*'Temperaturstunden profile'!D21*A21/$A$14</f>
        <v>1887.1161465753553</v>
      </c>
      <c r="X21">
        <f>'Planungstool Heizlast'!$B$21*'Temperaturstunden profile'!E21*A21/$A$2</f>
        <v>4439.3542466450408</v>
      </c>
    </row>
    <row r="22" spans="1:24" x14ac:dyDescent="0.25">
      <c r="A22" s="1">
        <f t="shared" si="1"/>
        <v>47.368421052631582</v>
      </c>
      <c r="B22" s="24">
        <v>-2</v>
      </c>
      <c r="C22" s="24">
        <v>0</v>
      </c>
      <c r="D22" s="24">
        <v>165</v>
      </c>
      <c r="E22" s="24">
        <v>454</v>
      </c>
      <c r="F22" s="25">
        <f t="shared" si="10"/>
        <v>0</v>
      </c>
      <c r="G22" s="25">
        <f t="shared" si="8"/>
        <v>1.5918104834387394</v>
      </c>
      <c r="H22" s="25">
        <f t="shared" si="2"/>
        <v>3.3362182993941571</v>
      </c>
      <c r="I22" s="25">
        <f t="shared" si="13"/>
        <v>0</v>
      </c>
      <c r="J22" s="25">
        <f t="shared" si="13"/>
        <v>0.1910028674635981</v>
      </c>
      <c r="K22" s="25">
        <f t="shared" si="13"/>
        <v>0.47948452397476005</v>
      </c>
      <c r="L22" s="25">
        <f t="shared" si="14"/>
        <v>0</v>
      </c>
      <c r="M22" s="25">
        <f t="shared" si="14"/>
        <v>0.10448065173116089</v>
      </c>
      <c r="N22" s="25">
        <f t="shared" si="14"/>
        <v>0.31663046850760163</v>
      </c>
      <c r="O22">
        <f t="shared" si="4"/>
        <v>0</v>
      </c>
      <c r="P22">
        <f t="shared" si="5"/>
        <v>2623.1649860350799</v>
      </c>
      <c r="Q22">
        <f t="shared" si="6"/>
        <v>4138.6769906791515</v>
      </c>
      <c r="R22">
        <v>0</v>
      </c>
      <c r="S22">
        <f t="shared" si="12"/>
        <v>15.897969612333817</v>
      </c>
      <c r="T22">
        <f t="shared" si="7"/>
        <v>9.1160286138307303</v>
      </c>
      <c r="V22">
        <f>'Planungstool Heizlast'!$B$21*'Temperaturstunden profile'!C22*A22/$A$26</f>
        <v>0</v>
      </c>
      <c r="W22">
        <f>'Planungstool Heizlast'!$B$21*'Temperaturstunden profile'!D22*A22/$A$14</f>
        <v>3314.4500031512753</v>
      </c>
      <c r="X22">
        <f>'Planungstool Heizlast'!$B$21*'Temperaturstunden profile'!E22*A22/$A$2</f>
        <v>6239.8353807332778</v>
      </c>
    </row>
    <row r="23" spans="1:24" x14ac:dyDescent="0.25">
      <c r="A23" s="1">
        <f t="shared" si="1"/>
        <v>44.736842105263158</v>
      </c>
      <c r="B23" s="24">
        <v>-1</v>
      </c>
      <c r="C23" s="24">
        <v>0</v>
      </c>
      <c r="D23" s="24">
        <v>173</v>
      </c>
      <c r="E23" s="24">
        <v>385</v>
      </c>
      <c r="F23" s="25">
        <f t="shared" si="10"/>
        <v>0</v>
      </c>
      <c r="G23" s="25">
        <f t="shared" si="8"/>
        <v>1.576267552792368</v>
      </c>
      <c r="H23" s="25">
        <f t="shared" si="2"/>
        <v>2.6719956888809056</v>
      </c>
      <c r="I23" s="25">
        <f t="shared" si="13"/>
        <v>0</v>
      </c>
      <c r="J23" s="25">
        <f t="shared" si="13"/>
        <v>0.24576397423006741</v>
      </c>
      <c r="K23" s="25">
        <f t="shared" si="13"/>
        <v>0.54936419641045897</v>
      </c>
      <c r="L23" s="25">
        <f t="shared" si="14"/>
        <v>0</v>
      </c>
      <c r="M23" s="25">
        <f t="shared" si="14"/>
        <v>0.13971486761710794</v>
      </c>
      <c r="N23" s="25">
        <f t="shared" si="14"/>
        <v>0.37635743096493951</v>
      </c>
      <c r="O23">
        <f t="shared" si="4"/>
        <v>0</v>
      </c>
      <c r="P23">
        <f t="shared" si="5"/>
        <v>2597.5515905485418</v>
      </c>
      <c r="Q23">
        <f t="shared" si="6"/>
        <v>3314.6892931956741</v>
      </c>
      <c r="R23">
        <v>0</v>
      </c>
      <c r="S23">
        <f t="shared" si="12"/>
        <v>15.014749078315271</v>
      </c>
      <c r="T23">
        <f t="shared" si="7"/>
        <v>8.6095825797290235</v>
      </c>
      <c r="V23">
        <f>'Planungstool Heizlast'!$B$21*'Temperaturstunden profile'!C23*A23/$A$26</f>
        <v>0</v>
      </c>
      <c r="W23">
        <f>'Planungstool Heizlast'!$B$21*'Temperaturstunden profile'!D23*A23/$A$14</f>
        <v>3282.0866866221877</v>
      </c>
      <c r="X23">
        <f>'Planungstool Heizlast'!$B$21*'Temperaturstunden profile'!E23*A23/$A$2</f>
        <v>4997.5186694688318</v>
      </c>
    </row>
    <row r="24" spans="1:24" x14ac:dyDescent="0.25">
      <c r="A24" s="1">
        <f t="shared" si="1"/>
        <v>42.10526315789474</v>
      </c>
      <c r="B24" s="24">
        <v>0</v>
      </c>
      <c r="C24" s="24">
        <v>0</v>
      </c>
      <c r="D24" s="24">
        <v>240</v>
      </c>
      <c r="E24" s="24">
        <v>490</v>
      </c>
      <c r="F24" s="25">
        <f t="shared" si="10"/>
        <v>0</v>
      </c>
      <c r="G24" s="25">
        <f t="shared" si="8"/>
        <v>2.0580984028298852</v>
      </c>
      <c r="H24" s="25">
        <f t="shared" si="2"/>
        <v>3.2006793278573413</v>
      </c>
      <c r="I24" s="25">
        <f t="shared" si="13"/>
        <v>0</v>
      </c>
      <c r="J24" s="25">
        <f t="shared" si="13"/>
        <v>0.31726436524783075</v>
      </c>
      <c r="K24" s="25">
        <f t="shared" si="13"/>
        <v>0.63307032809814112</v>
      </c>
      <c r="L24" s="25">
        <f t="shared" si="14"/>
        <v>0</v>
      </c>
      <c r="M24" s="25">
        <f t="shared" si="14"/>
        <v>0.18859470468431772</v>
      </c>
      <c r="N24" s="25">
        <f t="shared" si="14"/>
        <v>0.45237356500155135</v>
      </c>
      <c r="O24">
        <f t="shared" si="4"/>
        <v>0</v>
      </c>
      <c r="P24">
        <f t="shared" si="5"/>
        <v>3391.566850631214</v>
      </c>
      <c r="Q24">
        <f t="shared" si="6"/>
        <v>3970.5369073573847</v>
      </c>
      <c r="R24">
        <v>0</v>
      </c>
      <c r="S24">
        <f t="shared" si="12"/>
        <v>14.131528544296724</v>
      </c>
      <c r="T24">
        <f t="shared" si="7"/>
        <v>8.103136545627315</v>
      </c>
      <c r="V24">
        <f>'Planungstool Heizlast'!$B$21*'Temperaturstunden profile'!C24*A24/$A$26</f>
        <v>0</v>
      </c>
      <c r="W24">
        <f>'Planungstool Heizlast'!$B$21*'Temperaturstunden profile'!D24*A24/$A$14</f>
        <v>4285.3494990238705</v>
      </c>
      <c r="X24">
        <f>'Planungstool Heizlast'!$B$21*'Temperaturstunden profile'!E24*A24/$A$2</f>
        <v>5986.3325238557136</v>
      </c>
    </row>
    <row r="25" spans="1:24" x14ac:dyDescent="0.25">
      <c r="A25" s="1">
        <f t="shared" si="1"/>
        <v>39.473684210526315</v>
      </c>
      <c r="B25" s="24">
        <v>1</v>
      </c>
      <c r="C25" s="24">
        <v>0</v>
      </c>
      <c r="D25" s="24">
        <v>280</v>
      </c>
      <c r="E25" s="24">
        <v>533</v>
      </c>
      <c r="F25" s="25">
        <f t="shared" si="10"/>
        <v>0</v>
      </c>
      <c r="G25" s="25">
        <f t="shared" si="8"/>
        <v>2.2510451280951869</v>
      </c>
      <c r="H25" s="25">
        <f t="shared" si="2"/>
        <v>3.2639580645688064</v>
      </c>
      <c r="I25" s="25">
        <f t="shared" si="13"/>
        <v>0</v>
      </c>
      <c r="J25" s="25">
        <f t="shared" si="13"/>
        <v>0.39546791792350944</v>
      </c>
      <c r="K25" s="25">
        <f t="shared" si="13"/>
        <v>0.71843136417505682</v>
      </c>
      <c r="L25" s="25">
        <f t="shared" si="14"/>
        <v>0</v>
      </c>
      <c r="M25" s="25">
        <f t="shared" si="14"/>
        <v>0.24562118126272914</v>
      </c>
      <c r="N25" s="25">
        <f t="shared" si="14"/>
        <v>0.53506050263729443</v>
      </c>
      <c r="O25">
        <f t="shared" si="4"/>
        <v>0</v>
      </c>
      <c r="P25">
        <f t="shared" si="5"/>
        <v>3709.5262428778901</v>
      </c>
      <c r="Q25">
        <f t="shared" si="6"/>
        <v>4049.0360426431498</v>
      </c>
      <c r="R25">
        <v>0</v>
      </c>
      <c r="S25">
        <f t="shared" si="12"/>
        <v>13.24830801027818</v>
      </c>
      <c r="T25">
        <f t="shared" si="7"/>
        <v>7.5966905115256091</v>
      </c>
      <c r="V25">
        <f>'Planungstool Heizlast'!$B$21*'Temperaturstunden profile'!C25*A25/$A$26</f>
        <v>0</v>
      </c>
      <c r="W25">
        <f>'Planungstool Heizlast'!$B$21*'Temperaturstunden profile'!D25*A25/$A$14</f>
        <v>4687.1010145573582</v>
      </c>
      <c r="X25">
        <f>'Planungstool Heizlast'!$B$21*'Temperaturstunden profile'!E25*A25/$A$2</f>
        <v>6104.6847612533711</v>
      </c>
    </row>
    <row r="26" spans="1:24" x14ac:dyDescent="0.25">
      <c r="A26" s="1">
        <f t="shared" si="1"/>
        <v>36.842105263157897</v>
      </c>
      <c r="B26" s="24">
        <v>2</v>
      </c>
      <c r="C26" s="24">
        <v>3</v>
      </c>
      <c r="D26" s="24">
        <v>320</v>
      </c>
      <c r="E26" s="24">
        <v>380</v>
      </c>
      <c r="F26" s="25">
        <f t="shared" si="10"/>
        <v>3.078727459316816E-2</v>
      </c>
      <c r="G26" s="25">
        <f t="shared" si="8"/>
        <v>2.401114803301533</v>
      </c>
      <c r="H26" s="25">
        <f t="shared" si="2"/>
        <v>2.171889543903196</v>
      </c>
      <c r="I26" s="25">
        <f t="shared" si="13"/>
        <v>2.2458692048553555E-3</v>
      </c>
      <c r="J26" s="25">
        <f t="shared" si="13"/>
        <v>0.47888504077756672</v>
      </c>
      <c r="K26" s="25">
        <f t="shared" si="13"/>
        <v>0.77523195353455543</v>
      </c>
      <c r="L26" s="25">
        <f t="shared" si="14"/>
        <v>8.3565459610027853E-4</v>
      </c>
      <c r="M26" s="25">
        <f t="shared" si="14"/>
        <v>0.31079429735234215</v>
      </c>
      <c r="N26" s="25">
        <f t="shared" si="14"/>
        <v>0.59401179025752404</v>
      </c>
      <c r="O26">
        <f>F26/$F$40*$C$48</f>
        <v>106.53110336345651</v>
      </c>
      <c r="P26">
        <f t="shared" si="5"/>
        <v>3956.8279924030835</v>
      </c>
      <c r="Q26">
        <f t="shared" si="6"/>
        <v>2694.2929014210827</v>
      </c>
      <c r="R26">
        <f t="shared" ref="R26:R39" si="15">O26/C26</f>
        <v>35.510367787818836</v>
      </c>
      <c r="S26">
        <f t="shared" si="12"/>
        <v>12.365087476259635</v>
      </c>
      <c r="T26">
        <f t="shared" si="7"/>
        <v>7.0902444774239015</v>
      </c>
      <c r="V26">
        <f>'Planungstool Heizlast'!$B$21*'Temperaturstunden profile'!C26*A26/$A$26</f>
        <v>87.046161698922361</v>
      </c>
      <c r="W26">
        <f>'Planungstool Heizlast'!$B$21*'Temperaturstunden profile'!D26*A26/$A$14</f>
        <v>4999.5744155278489</v>
      </c>
      <c r="X26">
        <f>'Planungstool Heizlast'!$B$21*'Temperaturstunden profile'!E26*A26/$A$2</f>
        <v>4062.1542126163772</v>
      </c>
    </row>
    <row r="27" spans="1:24" x14ac:dyDescent="0.25">
      <c r="A27" s="1">
        <f t="shared" si="1"/>
        <v>34.210526315789473</v>
      </c>
      <c r="B27" s="24">
        <v>3</v>
      </c>
      <c r="C27" s="24">
        <v>22</v>
      </c>
      <c r="D27" s="24">
        <v>357</v>
      </c>
      <c r="E27" s="24">
        <v>228</v>
      </c>
      <c r="F27" s="25">
        <f t="shared" si="10"/>
        <v>0.20964667937252604</v>
      </c>
      <c r="G27" s="25">
        <f t="shared" si="8"/>
        <v>2.4874048665451816</v>
      </c>
      <c r="H27" s="25">
        <f t="shared" si="2"/>
        <v>1.2100527458889234</v>
      </c>
      <c r="I27" s="25">
        <f t="shared" si="13"/>
        <v>1.7539169028394204E-2</v>
      </c>
      <c r="J27" s="25">
        <f t="shared" si="13"/>
        <v>0.56529996648419167</v>
      </c>
      <c r="K27" s="25">
        <f t="shared" si="13"/>
        <v>0.80687799617770462</v>
      </c>
      <c r="L27" s="25">
        <f t="shared" si="14"/>
        <v>6.9637883008356544E-3</v>
      </c>
      <c r="M27" s="25">
        <f t="shared" si="14"/>
        <v>0.38350305498981668</v>
      </c>
      <c r="N27" s="25">
        <f t="shared" si="14"/>
        <v>0.62938256282966176</v>
      </c>
      <c r="O27">
        <f t="shared" si="4"/>
        <v>725.42608480829904</v>
      </c>
      <c r="P27">
        <f t="shared" si="5"/>
        <v>4099.0264983800689</v>
      </c>
      <c r="Q27">
        <f t="shared" si="6"/>
        <v>1501.1060450774603</v>
      </c>
      <c r="R27">
        <f t="shared" si="15"/>
        <v>32.973912945831778</v>
      </c>
      <c r="S27">
        <f t="shared" si="12"/>
        <v>11.481866942241089</v>
      </c>
      <c r="T27">
        <f t="shared" si="7"/>
        <v>6.5837984433221939</v>
      </c>
      <c r="V27">
        <f>'Planungstool Heizlast'!$B$21*'Temperaturstunden profile'!C27*A27/$A$26</f>
        <v>592.74291061647114</v>
      </c>
      <c r="W27">
        <f>'Planungstool Heizlast'!$B$21*'Temperaturstunden profile'!D27*A27/$A$14</f>
        <v>5179.2466210858802</v>
      </c>
      <c r="X27">
        <f>'Planungstool Heizlast'!$B$21*'Temperaturstunden profile'!E27*A27/$A$2</f>
        <v>2263.2002041719811</v>
      </c>
    </row>
    <row r="28" spans="1:24" x14ac:dyDescent="0.25">
      <c r="A28" s="1">
        <f t="shared" si="1"/>
        <v>31.578947368421051</v>
      </c>
      <c r="B28" s="24">
        <v>4</v>
      </c>
      <c r="C28" s="24">
        <v>63</v>
      </c>
      <c r="D28" s="24">
        <v>356</v>
      </c>
      <c r="E28" s="24">
        <v>261</v>
      </c>
      <c r="F28" s="25">
        <f t="shared" si="10"/>
        <v>0.55417094267702682</v>
      </c>
      <c r="G28" s="25">
        <f t="shared" si="8"/>
        <v>2.2896344731482476</v>
      </c>
      <c r="H28" s="25">
        <f t="shared" si="2"/>
        <v>1.2786387314858665</v>
      </c>
      <c r="I28" s="25">
        <f t="shared" si="13"/>
        <v>5.7964814715790597E-2</v>
      </c>
      <c r="J28" s="25">
        <f t="shared" si="13"/>
        <v>0.64484415149145347</v>
      </c>
      <c r="K28" s="25">
        <f t="shared" si="13"/>
        <v>0.84031774164273276</v>
      </c>
      <c r="L28" s="25">
        <f t="shared" si="14"/>
        <v>2.4512534818941504E-2</v>
      </c>
      <c r="M28" s="25">
        <f t="shared" si="14"/>
        <v>0.45600814663951117</v>
      </c>
      <c r="N28" s="25">
        <f t="shared" si="14"/>
        <v>0.66987278932671424</v>
      </c>
      <c r="O28">
        <f t="shared" si="4"/>
        <v>1917.5598605422167</v>
      </c>
      <c r="P28">
        <f t="shared" si="5"/>
        <v>3773.1181213272262</v>
      </c>
      <c r="Q28">
        <f t="shared" si="6"/>
        <v>1586.1889788065473</v>
      </c>
      <c r="R28">
        <f t="shared" si="15"/>
        <v>30.437458103844708</v>
      </c>
      <c r="S28">
        <f t="shared" si="12"/>
        <v>10.598646408222546</v>
      </c>
      <c r="T28">
        <f t="shared" si="7"/>
        <v>6.077352409220488</v>
      </c>
      <c r="V28">
        <f>'Planungstool Heizlast'!$B$21*'Temperaturstunden profile'!C28*A28/$A$26</f>
        <v>1566.8309105806024</v>
      </c>
      <c r="W28">
        <f>'Planungstool Heizlast'!$B$21*'Temperaturstunden profile'!D28*A28/$A$14</f>
        <v>4767.4513176640548</v>
      </c>
      <c r="X28">
        <f>'Planungstool Heizlast'!$B$21*'Temperaturstunden profile'!E28*A28/$A$2</f>
        <v>2391.4787582546037</v>
      </c>
    </row>
    <row r="29" spans="1:24" x14ac:dyDescent="0.25">
      <c r="A29" s="1">
        <f t="shared" si="1"/>
        <v>28.94736842105263</v>
      </c>
      <c r="B29" s="24">
        <v>5</v>
      </c>
      <c r="C29" s="24">
        <v>63</v>
      </c>
      <c r="D29" s="24">
        <v>303</v>
      </c>
      <c r="E29" s="24">
        <v>279</v>
      </c>
      <c r="F29" s="25">
        <f t="shared" si="10"/>
        <v>0.50799003078727456</v>
      </c>
      <c r="G29" s="25">
        <f t="shared" si="8"/>
        <v>1.7863650980812518</v>
      </c>
      <c r="H29" s="25">
        <f t="shared" si="2"/>
        <v>1.2529189868870128</v>
      </c>
      <c r="I29" s="25">
        <f t="shared" si="13"/>
        <v>9.5021656595903947E-2</v>
      </c>
      <c r="J29" s="25">
        <f t="shared" si="13"/>
        <v>0.70690425650765276</v>
      </c>
      <c r="K29" s="25">
        <f t="shared" si="13"/>
        <v>0.87308484854955626</v>
      </c>
      <c r="L29" s="25">
        <f t="shared" si="14"/>
        <v>4.2061281337047354E-2</v>
      </c>
      <c r="M29" s="25">
        <f t="shared" si="14"/>
        <v>0.51771894093686355</v>
      </c>
      <c r="N29" s="25">
        <f t="shared" si="14"/>
        <v>0.71315544523735652</v>
      </c>
      <c r="O29">
        <f t="shared" si="4"/>
        <v>1757.763205497032</v>
      </c>
      <c r="P29">
        <f t="shared" si="5"/>
        <v>2943.7740398838114</v>
      </c>
      <c r="Q29">
        <f t="shared" si="6"/>
        <v>1554.2828786581395</v>
      </c>
      <c r="R29">
        <f t="shared" si="15"/>
        <v>27.90100326185765</v>
      </c>
      <c r="S29">
        <f t="shared" si="12"/>
        <v>9.7154258742039978</v>
      </c>
      <c r="T29">
        <f t="shared" si="7"/>
        <v>5.5709063751187795</v>
      </c>
      <c r="V29">
        <f>'Planungstool Heizlast'!$B$21*'Temperaturstunden profile'!C29*A29/$A$26</f>
        <v>1436.2616680322189</v>
      </c>
      <c r="W29">
        <f>'Planungstool Heizlast'!$B$21*'Temperaturstunden profile'!D29*A29/$A$14</f>
        <v>3719.5494479808749</v>
      </c>
      <c r="X29">
        <f>'Planungstool Heizlast'!$B$21*'Temperaturstunden profile'!E29*A29/$A$2</f>
        <v>2343.3743004736202</v>
      </c>
    </row>
    <row r="30" spans="1:24" x14ac:dyDescent="0.25">
      <c r="A30" s="1">
        <f t="shared" si="1"/>
        <v>26.315789473684209</v>
      </c>
      <c r="B30" s="24">
        <v>6</v>
      </c>
      <c r="C30" s="24">
        <v>175</v>
      </c>
      <c r="D30" s="24">
        <v>330</v>
      </c>
      <c r="E30" s="24">
        <v>229</v>
      </c>
      <c r="F30" s="25">
        <f t="shared" si="10"/>
        <v>1.2828031080486733</v>
      </c>
      <c r="G30" s="25">
        <f t="shared" si="8"/>
        <v>1.7686783149319325</v>
      </c>
      <c r="H30" s="25">
        <f t="shared" si="2"/>
        <v>0.93489230367261622</v>
      </c>
      <c r="I30" s="25">
        <f t="shared" si="13"/>
        <v>0.18859954013154373</v>
      </c>
      <c r="J30" s="25">
        <f t="shared" si="13"/>
        <v>0.76834990503854317</v>
      </c>
      <c r="K30" s="25">
        <f t="shared" si="13"/>
        <v>0.89753472630016751</v>
      </c>
      <c r="L30" s="25">
        <f t="shared" si="14"/>
        <v>9.0807799442896936E-2</v>
      </c>
      <c r="M30" s="25">
        <f t="shared" si="14"/>
        <v>0.58492871690427695</v>
      </c>
      <c r="N30" s="25">
        <f t="shared" si="14"/>
        <v>0.74868135277691594</v>
      </c>
      <c r="O30">
        <f t="shared" si="4"/>
        <v>4438.795973477354</v>
      </c>
      <c r="P30">
        <f t="shared" si="5"/>
        <v>2914.6277622611992</v>
      </c>
      <c r="Q30">
        <f t="shared" si="6"/>
        <v>1159.7614180929095</v>
      </c>
      <c r="R30">
        <f t="shared" si="15"/>
        <v>25.364548419870594</v>
      </c>
      <c r="S30">
        <f t="shared" si="12"/>
        <v>8.8322053401854514</v>
      </c>
      <c r="T30">
        <f t="shared" si="7"/>
        <v>5.0644603410170719</v>
      </c>
      <c r="V30">
        <f>'Planungstool Heizlast'!$B$21*'Temperaturstunden profile'!C30*A30/$A$26</f>
        <v>3626.9234041217646</v>
      </c>
      <c r="W30">
        <f>'Planungstool Heizlast'!$B$21*'Temperaturstunden profile'!D30*A30/$A$14</f>
        <v>3682.7222257236385</v>
      </c>
      <c r="X30">
        <f>'Planungstool Heizlast'!$B$21*'Temperaturstunden profile'!E30*A30/$A$2</f>
        <v>1748.5588621976508</v>
      </c>
    </row>
    <row r="31" spans="1:24" x14ac:dyDescent="0.25">
      <c r="A31" s="1">
        <f t="shared" si="1"/>
        <v>23.684210526315791</v>
      </c>
      <c r="B31" s="24">
        <v>7</v>
      </c>
      <c r="C31" s="24">
        <v>162</v>
      </c>
      <c r="D31" s="24">
        <v>326</v>
      </c>
      <c r="E31" s="24">
        <v>269</v>
      </c>
      <c r="F31" s="25">
        <f t="shared" si="10"/>
        <v>1.0687582465914089</v>
      </c>
      <c r="G31" s="25">
        <f t="shared" si="8"/>
        <v>1.5725158109122093</v>
      </c>
      <c r="H31" s="25">
        <f t="shared" si="2"/>
        <v>0.98837304244166113</v>
      </c>
      <c r="I31" s="25">
        <f t="shared" si="13"/>
        <v>0.2665632853858082</v>
      </c>
      <c r="J31" s="25">
        <f t="shared" si="13"/>
        <v>0.82298067255055296</v>
      </c>
      <c r="K31" s="25">
        <f t="shared" si="13"/>
        <v>0.9233832651797439</v>
      </c>
      <c r="L31" s="25">
        <f t="shared" si="14"/>
        <v>0.13593314763231198</v>
      </c>
      <c r="M31" s="25">
        <f t="shared" si="14"/>
        <v>0.65132382892057028</v>
      </c>
      <c r="N31" s="25">
        <f t="shared" si="14"/>
        <v>0.79041265901334168</v>
      </c>
      <c r="O31">
        <f t="shared" si="4"/>
        <v>3698.1511596171322</v>
      </c>
      <c r="P31">
        <f t="shared" si="5"/>
        <v>2591.3690468104119</v>
      </c>
      <c r="Q31">
        <f t="shared" si="6"/>
        <v>1226.1058485602332</v>
      </c>
      <c r="R31">
        <f>O31/C31</f>
        <v>22.828093577883532</v>
      </c>
      <c r="S31">
        <f t="shared" si="12"/>
        <v>7.9489848061669077</v>
      </c>
      <c r="T31">
        <f t="shared" si="7"/>
        <v>4.5580143069153651</v>
      </c>
      <c r="V31">
        <f>'Planungstool Heizlast'!$B$21*'Temperaturstunden profile'!C31*A31/$A$26</f>
        <v>3021.7453275483053</v>
      </c>
      <c r="W31">
        <f>'Planungstool Heizlast'!$B$21*'Temperaturstunden profile'!D31*A31/$A$14</f>
        <v>3274.274851597926</v>
      </c>
      <c r="X31">
        <f>'Planungstool Heizlast'!$B$21*'Temperaturstunden profile'!E31*A31/$A$2</f>
        <v>1848.5855918692198</v>
      </c>
    </row>
    <row r="32" spans="1:24" x14ac:dyDescent="0.25">
      <c r="A32" s="1">
        <f t="shared" si="1"/>
        <v>21.05263157894737</v>
      </c>
      <c r="B32" s="24">
        <v>8</v>
      </c>
      <c r="C32" s="24">
        <v>259</v>
      </c>
      <c r="D32" s="24">
        <v>348</v>
      </c>
      <c r="E32" s="24">
        <v>233</v>
      </c>
      <c r="F32" s="25">
        <f t="shared" si="10"/>
        <v>1.5188388799296293</v>
      </c>
      <c r="G32" s="25">
        <f t="shared" si="8"/>
        <v>1.492121342051667</v>
      </c>
      <c r="H32" s="25">
        <f t="shared" si="2"/>
        <v>0.76097784019465364</v>
      </c>
      <c r="I32" s="25">
        <f t="shared" si="13"/>
        <v>0.37735949949200576</v>
      </c>
      <c r="J32" s="25">
        <f t="shared" si="13"/>
        <v>0.87481845603843145</v>
      </c>
      <c r="K32" s="25">
        <f t="shared" si="13"/>
        <v>0.94328482506059075</v>
      </c>
      <c r="L32" s="25">
        <f t="shared" si="14"/>
        <v>0.20807799442896935</v>
      </c>
      <c r="M32" s="25">
        <f t="shared" si="14"/>
        <v>0.72219959266802447</v>
      </c>
      <c r="N32" s="25">
        <f t="shared" si="14"/>
        <v>0.82655910642258767</v>
      </c>
      <c r="O32">
        <f t="shared" si="4"/>
        <v>5255.5344325971873</v>
      </c>
      <c r="P32">
        <f t="shared" si="5"/>
        <v>2458.8859667076304</v>
      </c>
      <c r="Q32">
        <f t="shared" si="6"/>
        <v>944.01540756558245</v>
      </c>
      <c r="R32">
        <f t="shared" si="15"/>
        <v>20.291638735896477</v>
      </c>
      <c r="S32">
        <f t="shared" si="12"/>
        <v>7.0657642721483631</v>
      </c>
      <c r="T32">
        <f t="shared" si="7"/>
        <v>4.0515682728136584</v>
      </c>
      <c r="V32">
        <f>'Planungstool Heizlast'!$B$21*'Temperaturstunden profile'!C32*A32/$A$26</f>
        <v>4294.2773104801699</v>
      </c>
      <c r="W32">
        <f>'Planungstool Heizlast'!$B$21*'Temperaturstunden profile'!D32*A32/$A$14</f>
        <v>3106.8783867923062</v>
      </c>
      <c r="X32">
        <f>'Planungstool Heizlast'!$B$21*'Temperaturstunden profile'!E32*A32/$A$2</f>
        <v>1423.2811000595727</v>
      </c>
    </row>
    <row r="33" spans="1:24" x14ac:dyDescent="0.25">
      <c r="A33" s="1">
        <f t="shared" si="1"/>
        <v>18.421052631578949</v>
      </c>
      <c r="B33" s="24">
        <v>9</v>
      </c>
      <c r="C33" s="24">
        <v>360</v>
      </c>
      <c r="D33" s="24">
        <v>335</v>
      </c>
      <c r="E33" s="24">
        <v>230</v>
      </c>
      <c r="F33" s="25">
        <f t="shared" si="10"/>
        <v>1.8472364755900896</v>
      </c>
      <c r="G33" s="25">
        <f t="shared" si="8"/>
        <v>1.2568335298531461</v>
      </c>
      <c r="H33" s="25">
        <f t="shared" si="2"/>
        <v>0.65728236197070411</v>
      </c>
      <c r="I33" s="25">
        <f t="shared" si="13"/>
        <v>0.51211165178332707</v>
      </c>
      <c r="J33" s="25">
        <f t="shared" si="13"/>
        <v>0.91848210628235205</v>
      </c>
      <c r="K33" s="25">
        <f t="shared" si="13"/>
        <v>0.9604744771035969</v>
      </c>
      <c r="L33" s="25">
        <f t="shared" si="14"/>
        <v>0.30835654596100276</v>
      </c>
      <c r="M33" s="25">
        <f t="shared" si="14"/>
        <v>0.79042769857433814</v>
      </c>
      <c r="N33" s="25">
        <f t="shared" si="14"/>
        <v>0.86224014892956879</v>
      </c>
      <c r="O33">
        <f t="shared" si="4"/>
        <v>6391.8662018073892</v>
      </c>
      <c r="P33">
        <f t="shared" si="5"/>
        <v>2071.1521522734888</v>
      </c>
      <c r="Q33">
        <f t="shared" si="6"/>
        <v>815.37811490374872</v>
      </c>
      <c r="R33">
        <f t="shared" si="15"/>
        <v>17.755183893909415</v>
      </c>
      <c r="S33">
        <f t="shared" si="12"/>
        <v>6.1825437381298176</v>
      </c>
      <c r="T33">
        <f t="shared" si="7"/>
        <v>3.5451222387119508</v>
      </c>
      <c r="V33">
        <f>'Planungstool Heizlast'!$B$21*'Temperaturstunden profile'!C33*A33/$A$26</f>
        <v>5222.7697019353418</v>
      </c>
      <c r="W33">
        <f>'Planungstool Heizlast'!$B$21*'Temperaturstunden profile'!D33*A33/$A$14</f>
        <v>2616.9647331278588</v>
      </c>
      <c r="X33">
        <f>'Planungstool Heizlast'!$B$21*'Temperaturstunden profile'!E33*A33/$A$2</f>
        <v>1229.3361432917984</v>
      </c>
    </row>
    <row r="34" spans="1:24" x14ac:dyDescent="0.25">
      <c r="A34" s="1">
        <f t="shared" si="1"/>
        <v>15.789473684210526</v>
      </c>
      <c r="B34" s="24">
        <v>10</v>
      </c>
      <c r="C34" s="24">
        <v>428</v>
      </c>
      <c r="D34" s="24">
        <v>315</v>
      </c>
      <c r="E34" s="24">
        <v>243</v>
      </c>
      <c r="F34" s="25">
        <f t="shared" si="10"/>
        <v>1.8824219322679958</v>
      </c>
      <c r="G34" s="25">
        <f t="shared" si="8"/>
        <v>1.0129703076428342</v>
      </c>
      <c r="H34" s="25">
        <f t="shared" si="2"/>
        <v>0.59522837500204129</v>
      </c>
      <c r="I34" s="25">
        <f t="shared" si="13"/>
        <v>0.64943051173734023</v>
      </c>
      <c r="J34" s="25">
        <f t="shared" si="13"/>
        <v>0.95367370498640747</v>
      </c>
      <c r="K34" s="25">
        <f t="shared" si="13"/>
        <v>0.97604125516490314</v>
      </c>
      <c r="L34" s="25">
        <f t="shared" si="14"/>
        <v>0.42757660167130918</v>
      </c>
      <c r="M34" s="25">
        <f t="shared" si="14"/>
        <v>0.85458248472505094</v>
      </c>
      <c r="N34" s="25">
        <f t="shared" si="14"/>
        <v>0.89993794601303145</v>
      </c>
      <c r="O34">
        <f t="shared" si="4"/>
        <v>6513.6160342227677</v>
      </c>
      <c r="P34">
        <f t="shared" si="5"/>
        <v>1669.2868092950509</v>
      </c>
      <c r="Q34">
        <f t="shared" si="6"/>
        <v>738.39831772028913</v>
      </c>
      <c r="R34">
        <f t="shared" si="15"/>
        <v>15.218729051922354</v>
      </c>
      <c r="S34">
        <f t="shared" si="12"/>
        <v>5.299323204111273</v>
      </c>
      <c r="T34">
        <f t="shared" si="7"/>
        <v>3.0386762046102431</v>
      </c>
      <c r="V34">
        <f>'Planungstool Heizlast'!$B$21*'Temperaturstunden profile'!C34*A34/$A$26</f>
        <v>5322.2510295912525</v>
      </c>
      <c r="W34">
        <f>'Planungstool Heizlast'!$B$21*'Temperaturstunden profile'!D34*A34/$A$14</f>
        <v>2109.1954565508108</v>
      </c>
      <c r="X34">
        <f>'Planungstool Heizlast'!$B$21*'Temperaturstunden profile'!E34*A34/$A$2</f>
        <v>1113.2745943599018</v>
      </c>
    </row>
    <row r="35" spans="1:24" x14ac:dyDescent="0.25">
      <c r="A35" s="1">
        <f t="shared" si="1"/>
        <v>13.157894736842104</v>
      </c>
      <c r="B35" s="24">
        <v>11</v>
      </c>
      <c r="C35" s="24">
        <v>430</v>
      </c>
      <c r="D35" s="24">
        <v>215</v>
      </c>
      <c r="E35" s="24">
        <v>191</v>
      </c>
      <c r="F35" s="25">
        <f t="shared" si="10"/>
        <v>1.576015247031227</v>
      </c>
      <c r="G35" s="25">
        <f t="shared" si="8"/>
        <v>0.5761603601672205</v>
      </c>
      <c r="H35" s="25">
        <f t="shared" si="2"/>
        <v>0.38987866812547967</v>
      </c>
      <c r="I35" s="25">
        <f t="shared" si="13"/>
        <v>0.76439762579541193</v>
      </c>
      <c r="J35" s="25">
        <f t="shared" si="13"/>
        <v>0.9736900904926824</v>
      </c>
      <c r="K35" s="25">
        <f t="shared" si="13"/>
        <v>0.98623760156308382</v>
      </c>
      <c r="L35" s="25">
        <f t="shared" si="14"/>
        <v>0.5473537604456824</v>
      </c>
      <c r="M35" s="25">
        <f t="shared" si="14"/>
        <v>0.89837067209775967</v>
      </c>
      <c r="N35" s="25">
        <f t="shared" si="14"/>
        <v>0.92956872479056796</v>
      </c>
      <c r="O35">
        <f t="shared" si="4"/>
        <v>5453.3779102721765</v>
      </c>
      <c r="P35">
        <f t="shared" si="5"/>
        <v>949.46207406993619</v>
      </c>
      <c r="Q35">
        <f t="shared" si="6"/>
        <v>483.65596256713036</v>
      </c>
      <c r="R35">
        <f t="shared" si="15"/>
        <v>12.682274209935294</v>
      </c>
      <c r="S35">
        <f t="shared" si="12"/>
        <v>4.4161026700927266</v>
      </c>
      <c r="T35">
        <f t="shared" si="7"/>
        <v>2.5322301705085359</v>
      </c>
      <c r="V35">
        <f>'Planungstool Heizlast'!$B$21*'Temperaturstunden profile'!C35*A35/$A$26</f>
        <v>4455.9344679210253</v>
      </c>
      <c r="W35">
        <f>'Planungstool Heizlast'!$B$21*'Temperaturstunden profile'!D35*A35/$A$14</f>
        <v>1199.6746644402763</v>
      </c>
      <c r="X35">
        <f>'Planungstool Heizlast'!$B$21*'Temperaturstunden profile'!E35*A35/$A$2</f>
        <v>729.20249493395488</v>
      </c>
    </row>
    <row r="36" spans="1:24" x14ac:dyDescent="0.25">
      <c r="A36" s="1">
        <f t="shared" si="1"/>
        <v>10.526315789473685</v>
      </c>
      <c r="B36" s="24">
        <v>12</v>
      </c>
      <c r="C36" s="24">
        <v>503</v>
      </c>
      <c r="D36" s="24">
        <v>169</v>
      </c>
      <c r="E36" s="24">
        <v>146</v>
      </c>
      <c r="F36" s="25">
        <f t="shared" si="10"/>
        <v>1.4748570590822461</v>
      </c>
      <c r="G36" s="25">
        <f t="shared" si="8"/>
        <v>0.36231107299817772</v>
      </c>
      <c r="H36" s="25">
        <f t="shared" si="2"/>
        <v>0.23841794993223051</v>
      </c>
      <c r="I36" s="25">
        <f t="shared" ref="I36:K39" si="16">(I35+F36/F$40)</f>
        <v>0.87198545532324467</v>
      </c>
      <c r="J36" s="25">
        <f t="shared" si="16"/>
        <v>0.98627713849476784</v>
      </c>
      <c r="K36" s="25">
        <f t="shared" si="16"/>
        <v>0.99247285422961529</v>
      </c>
      <c r="L36" s="25">
        <f t="shared" ref="L36:N39" si="17">(L35+C36/C$40)</f>
        <v>0.68746518105849574</v>
      </c>
      <c r="M36" s="25">
        <f t="shared" si="17"/>
        <v>0.9327902240325866</v>
      </c>
      <c r="N36" s="25">
        <f t="shared" si="17"/>
        <v>0.95221843003412987</v>
      </c>
      <c r="O36">
        <f t="shared" si="4"/>
        <v>5103.3471420779633</v>
      </c>
      <c r="P36">
        <f t="shared" si="5"/>
        <v>597.05708099653668</v>
      </c>
      <c r="Q36">
        <f t="shared" si="6"/>
        <v>295.76448391539702</v>
      </c>
      <c r="R36">
        <f t="shared" si="15"/>
        <v>10.145819367948237</v>
      </c>
      <c r="S36">
        <f t="shared" si="12"/>
        <v>3.5328821360741816</v>
      </c>
      <c r="T36">
        <f t="shared" si="7"/>
        <v>2.0257841364068288</v>
      </c>
      <c r="V36">
        <f>'Planungstool Heizlast'!$B$21*'Temperaturstunden profile'!C36*A36/$A$26</f>
        <v>4169.9256509102806</v>
      </c>
      <c r="W36">
        <f>'Planungstool Heizlast'!$B$21*'Temperaturstunden profile'!D36*A36/$A$14</f>
        <v>754.40006805732719</v>
      </c>
      <c r="X36">
        <f>'Planungstool Heizlast'!$B$21*'Temperaturstunden profile'!E36*A36/$A$2</f>
        <v>445.92068800149701</v>
      </c>
    </row>
    <row r="37" spans="1:24" x14ac:dyDescent="0.25">
      <c r="A37" s="1">
        <f t="shared" si="1"/>
        <v>7.8947368421052628</v>
      </c>
      <c r="B37" s="24">
        <v>13</v>
      </c>
      <c r="C37" s="24">
        <v>444</v>
      </c>
      <c r="D37" s="24">
        <v>151</v>
      </c>
      <c r="E37" s="24">
        <v>150</v>
      </c>
      <c r="F37" s="25">
        <f t="shared" si="10"/>
        <v>0.97639642281190431</v>
      </c>
      <c r="G37" s="25">
        <f t="shared" si="8"/>
        <v>0.24279129595883805</v>
      </c>
      <c r="H37" s="25">
        <f t="shared" si="2"/>
        <v>0.18371246142038308</v>
      </c>
      <c r="I37" s="25">
        <f t="shared" si="16"/>
        <v>0.9432115929629431</v>
      </c>
      <c r="J37" s="25">
        <f t="shared" si="16"/>
        <v>0.99471195024764458</v>
      </c>
      <c r="K37" s="25">
        <f t="shared" si="16"/>
        <v>0.99727741535964809</v>
      </c>
      <c r="L37" s="25">
        <f t="shared" si="17"/>
        <v>0.81114206128133692</v>
      </c>
      <c r="M37" s="25">
        <f t="shared" si="17"/>
        <v>0.96354378818737274</v>
      </c>
      <c r="N37" s="25">
        <f t="shared" si="17"/>
        <v>0.97548867514737836</v>
      </c>
      <c r="O37">
        <f t="shared" si="4"/>
        <v>3378.5578495267628</v>
      </c>
      <c r="P37">
        <f t="shared" si="5"/>
        <v>400.09890191040108</v>
      </c>
      <c r="Q37">
        <f t="shared" si="6"/>
        <v>227.90071534576825</v>
      </c>
      <c r="R37">
        <f t="shared" si="15"/>
        <v>7.6093645259611771</v>
      </c>
      <c r="S37">
        <f t="shared" si="12"/>
        <v>2.6496616020556365</v>
      </c>
      <c r="T37">
        <f t="shared" si="7"/>
        <v>1.5193381023051216</v>
      </c>
      <c r="V37">
        <f>'Planungstool Heizlast'!$B$21*'Temperaturstunden profile'!C37*A37/$A$26</f>
        <v>2760.606842451537</v>
      </c>
      <c r="W37">
        <f>'Planungstool Heizlast'!$B$21*'Temperaturstunden profile'!D37*A37/$A$14</f>
        <v>505.53732371297224</v>
      </c>
      <c r="X37">
        <f>'Planungstool Heizlast'!$B$21*'Temperaturstunden profile'!E37*A37/$A$2</f>
        <v>343.60326986416726</v>
      </c>
    </row>
    <row r="38" spans="1:24" x14ac:dyDescent="0.25">
      <c r="A38" s="1">
        <f t="shared" si="1"/>
        <v>5.2631578947368425</v>
      </c>
      <c r="B38" s="24">
        <v>14</v>
      </c>
      <c r="C38" s="24">
        <v>384</v>
      </c>
      <c r="D38" s="24">
        <v>105</v>
      </c>
      <c r="E38" s="24">
        <v>97</v>
      </c>
      <c r="F38" s="25">
        <f t="shared" si="10"/>
        <v>0.56296730684650353</v>
      </c>
      <c r="G38" s="25">
        <f t="shared" si="8"/>
        <v>0.11255225640475935</v>
      </c>
      <c r="H38" s="25">
        <f t="shared" si="2"/>
        <v>7.9200483367898492E-2</v>
      </c>
      <c r="I38" s="25">
        <f t="shared" si="16"/>
        <v>0.98427891556601244</v>
      </c>
      <c r="J38" s="25">
        <f t="shared" si="16"/>
        <v>0.99862212788142857</v>
      </c>
      <c r="K38" s="25">
        <f t="shared" si="16"/>
        <v>0.99934871504681777</v>
      </c>
      <c r="L38" s="25">
        <f t="shared" si="17"/>
        <v>0.91810584958217256</v>
      </c>
      <c r="M38" s="25">
        <f t="shared" si="17"/>
        <v>0.98492871690427697</v>
      </c>
      <c r="N38" s="25">
        <f t="shared" si="17"/>
        <v>0.9905367669872791</v>
      </c>
      <c r="O38">
        <f t="shared" si="4"/>
        <v>1947.9973186460616</v>
      </c>
      <c r="P38">
        <f t="shared" si="5"/>
        <v>185.47631214389455</v>
      </c>
      <c r="Q38">
        <f t="shared" si="6"/>
        <v>98.250530615731208</v>
      </c>
      <c r="R38">
        <f t="shared" si="15"/>
        <v>5.0729096839741183</v>
      </c>
      <c r="S38">
        <f t="shared" si="12"/>
        <v>1.766441068037091</v>
      </c>
      <c r="T38">
        <f t="shared" si="7"/>
        <v>1.0128920682034146</v>
      </c>
      <c r="V38">
        <f>'Planungstool Heizlast'!$B$21*'Temperaturstunden profile'!C38*A38/$A$26</f>
        <v>1591.7012424945804</v>
      </c>
      <c r="W38">
        <f>'Planungstool Heizlast'!$B$21*'Temperaturstunden profile'!D38*A38/$A$14</f>
        <v>234.3550507278679</v>
      </c>
      <c r="X38">
        <f>'Planungstool Heizlast'!$B$21*'Temperaturstunden profile'!E38*A38/$A$2</f>
        <v>148.13118745255213</v>
      </c>
    </row>
    <row r="39" spans="1:24" x14ac:dyDescent="0.25">
      <c r="A39" s="1">
        <f t="shared" si="1"/>
        <v>2.6315789473684212</v>
      </c>
      <c r="B39" s="24">
        <v>15</v>
      </c>
      <c r="C39" s="24">
        <v>294</v>
      </c>
      <c r="D39" s="24">
        <v>74</v>
      </c>
      <c r="E39" s="24">
        <v>61</v>
      </c>
      <c r="F39" s="25">
        <f t="shared" si="10"/>
        <v>0.21551092215217713</v>
      </c>
      <c r="G39" s="25">
        <f t="shared" si="8"/>
        <v>3.966127130453425E-2</v>
      </c>
      <c r="H39" s="25">
        <f t="shared" si="2"/>
        <v>2.4903244770318602E-2</v>
      </c>
      <c r="I39" s="25">
        <f t="shared" si="16"/>
        <v>0.99999999999999989</v>
      </c>
      <c r="J39" s="25">
        <f t="shared" si="16"/>
        <v>1</v>
      </c>
      <c r="K39" s="25">
        <f t="shared" si="16"/>
        <v>1</v>
      </c>
      <c r="L39" s="25">
        <f t="shared" si="17"/>
        <v>0.99999999999999989</v>
      </c>
      <c r="M39" s="25">
        <f t="shared" si="17"/>
        <v>1</v>
      </c>
      <c r="N39" s="25">
        <f t="shared" si="17"/>
        <v>1.0000000000000002</v>
      </c>
      <c r="O39">
        <f t="shared" si="4"/>
        <v>745.71772354419556</v>
      </c>
      <c r="P39">
        <f t="shared" si="5"/>
        <v>65.358319517372365</v>
      </c>
      <c r="Q39">
        <f t="shared" si="6"/>
        <v>30.893208080204143</v>
      </c>
      <c r="R39">
        <f t="shared" si="15"/>
        <v>2.5364548419870596</v>
      </c>
      <c r="S39">
        <f t="shared" si="12"/>
        <v>0.8832205340185455</v>
      </c>
      <c r="T39">
        <f t="shared" si="7"/>
        <v>0.5064460341017073</v>
      </c>
      <c r="V39">
        <f>'Planungstool Heizlast'!$B$21*'Temperaturstunden profile'!C39*A39/$A$26</f>
        <v>609.32313189245656</v>
      </c>
      <c r="W39">
        <f>'Planungstool Heizlast'!$B$21*'Temperaturstunden profile'!D39*A39/$A$14</f>
        <v>82.582255970772508</v>
      </c>
      <c r="X39">
        <f>'Planungstool Heizlast'!$B$21*'Temperaturstunden profile'!E39*A39/$A$2</f>
        <v>46.577332137142676</v>
      </c>
    </row>
    <row r="40" spans="1:24" x14ac:dyDescent="0.25">
      <c r="C40" s="24">
        <f t="shared" ref="C40:G40" si="18">SUM(C2:C39)</f>
        <v>3590</v>
      </c>
      <c r="D40" s="24">
        <f t="shared" si="18"/>
        <v>4910</v>
      </c>
      <c r="E40" s="24">
        <f t="shared" si="18"/>
        <v>6446</v>
      </c>
      <c r="F40" s="24">
        <f t="shared" si="18"/>
        <v>13.708400527781851</v>
      </c>
      <c r="G40" s="24">
        <f t="shared" si="18"/>
        <v>28.7844356308286</v>
      </c>
      <c r="H40" s="24">
        <f>SUM(H2:H39)</f>
        <v>38.237095220210001</v>
      </c>
      <c r="O40">
        <f>SUM(O2:O39)</f>
        <v>47434.241999999984</v>
      </c>
      <c r="P40">
        <f t="shared" ref="P40:Q40" si="19">SUM(P2:P39)</f>
        <v>47434.241999999998</v>
      </c>
      <c r="Q40">
        <f t="shared" si="19"/>
        <v>47434.241999999998</v>
      </c>
      <c r="R40">
        <f>MAX(R2:R39)</f>
        <v>35.510367787818836</v>
      </c>
      <c r="S40">
        <f>MAX(S2:S39)</f>
        <v>22.963733884482181</v>
      </c>
      <c r="T40">
        <f>MAX(T2:T39)</f>
        <v>19.244949295864874</v>
      </c>
      <c r="V40">
        <f>SUM(V2:V39)</f>
        <v>38758.339760274932</v>
      </c>
      <c r="W40">
        <f t="shared" ref="W40:X40" si="20">SUM(W2:W39)</f>
        <v>59934.630259004167</v>
      </c>
      <c r="X40">
        <f t="shared" si="20"/>
        <v>71516.057463883917</v>
      </c>
    </row>
    <row r="43" spans="1:24" x14ac:dyDescent="0.25">
      <c r="K43" t="s">
        <v>85</v>
      </c>
      <c r="W43" t="s">
        <v>87</v>
      </c>
    </row>
    <row r="44" spans="1:24" x14ac:dyDescent="0.25">
      <c r="E44" s="24"/>
      <c r="J44" s="24">
        <f>B2</f>
        <v>-22</v>
      </c>
      <c r="K44">
        <f>T2</f>
        <v>19.244949295864874</v>
      </c>
      <c r="V44" s="24">
        <f>B2</f>
        <v>-22</v>
      </c>
      <c r="W44">
        <f>X40</f>
        <v>71516.057463883917</v>
      </c>
    </row>
    <row r="45" spans="1:24" x14ac:dyDescent="0.25">
      <c r="J45" s="24">
        <f>B14</f>
        <v>-10</v>
      </c>
      <c r="K45">
        <f>S14</f>
        <v>22.963733884482181</v>
      </c>
      <c r="V45" s="24">
        <f>B14</f>
        <v>-10</v>
      </c>
      <c r="W45">
        <f>W40</f>
        <v>59934.630259004167</v>
      </c>
    </row>
    <row r="46" spans="1:24" x14ac:dyDescent="0.25">
      <c r="A46" t="s">
        <v>43</v>
      </c>
      <c r="C46">
        <f>IF('Planungstool Heizlast'!B6="Ölverbrauch",'Planungstool Heizlast'!B7*10*0.85,IF('Planungstool Heizlast'!B6="Gasverbrauch",'Planungstool Heizlast'!B7*0.9,IF('Planungstool Heizlast'!B6="Heizlast",O54+C47,IF('Planungstool Heizlast'!B6="spez. Heizlast",O54+C47,0))))</f>
        <v>51000</v>
      </c>
      <c r="D46" t="s">
        <v>44</v>
      </c>
      <c r="J46" s="24">
        <f>B26</f>
        <v>2</v>
      </c>
      <c r="K46">
        <f>R26</f>
        <v>35.510367787818836</v>
      </c>
      <c r="V46" s="24">
        <f>B26</f>
        <v>2</v>
      </c>
      <c r="W46">
        <f>V40</f>
        <v>38758.339760274932</v>
      </c>
    </row>
    <row r="47" spans="1:24" x14ac:dyDescent="0.25">
      <c r="A47" t="s">
        <v>45</v>
      </c>
      <c r="C47" s="24">
        <f>'Planungstool Heizlast'!B54</f>
        <v>3565.7580000000003</v>
      </c>
    </row>
    <row r="48" spans="1:24" x14ac:dyDescent="0.25">
      <c r="A48" t="s">
        <v>46</v>
      </c>
      <c r="C48" s="24">
        <f>C46-C47</f>
        <v>47434.241999999998</v>
      </c>
      <c r="D48" t="s">
        <v>44</v>
      </c>
    </row>
    <row r="49" spans="1:23" x14ac:dyDescent="0.25">
      <c r="E49" s="24">
        <f>SUM(D2:D19)</f>
        <v>168</v>
      </c>
      <c r="F49" s="24">
        <f>SUM(E2:E19)</f>
        <v>1003</v>
      </c>
      <c r="J49" t="s">
        <v>55</v>
      </c>
      <c r="K49" t="s">
        <v>56</v>
      </c>
      <c r="V49" t="s">
        <v>55</v>
      </c>
      <c r="W49" t="s">
        <v>56</v>
      </c>
    </row>
    <row r="50" spans="1:23" x14ac:dyDescent="0.25">
      <c r="A50" t="s">
        <v>52</v>
      </c>
      <c r="C50">
        <f>'Planungstool Heizlast'!B8</f>
        <v>-12</v>
      </c>
      <c r="D50" t="s">
        <v>19</v>
      </c>
      <c r="J50">
        <f>(K45-K44)/(J45-J44)</f>
        <v>0.30989871571810895</v>
      </c>
      <c r="K50">
        <f>K44-J50*J44</f>
        <v>26.06272104166327</v>
      </c>
      <c r="V50">
        <f>(W45-W44)/(V45-V44)</f>
        <v>-965.11893373997918</v>
      </c>
      <c r="W50">
        <f>W44-V50*V44</f>
        <v>50283.440921604371</v>
      </c>
    </row>
    <row r="51" spans="1:23" x14ac:dyDescent="0.25">
      <c r="A51" t="s">
        <v>53</v>
      </c>
      <c r="C51">
        <f>C50</f>
        <v>-12</v>
      </c>
      <c r="D51" t="s">
        <v>19</v>
      </c>
      <c r="J51">
        <f>(K46-K45)/(J46-J45)</f>
        <v>1.0455528252780546</v>
      </c>
      <c r="K51">
        <f>K46-J51*J46</f>
        <v>33.419262137262727</v>
      </c>
      <c r="V51">
        <f>(W46-W45)/(V46-V45)</f>
        <v>-1764.690874894103</v>
      </c>
      <c r="W51">
        <f>W46-V51*V46</f>
        <v>42287.721510063137</v>
      </c>
    </row>
    <row r="53" spans="1:23" x14ac:dyDescent="0.25">
      <c r="A53" t="s">
        <v>54</v>
      </c>
      <c r="C53">
        <f>IF(C51&lt;J45,J50*C51+K50,J51*C51+K51)</f>
        <v>22.343936453045963</v>
      </c>
      <c r="D53" t="s">
        <v>4</v>
      </c>
      <c r="M53" t="s">
        <v>86</v>
      </c>
      <c r="O53">
        <f>IF(C51&lt;V45,V50*C51+W50,V51*C51+W51)/C55</f>
        <v>49491.8945011873</v>
      </c>
      <c r="P53" t="s">
        <v>44</v>
      </c>
    </row>
    <row r="54" spans="1:23" x14ac:dyDescent="0.25">
      <c r="A54" t="s">
        <v>51</v>
      </c>
      <c r="C54">
        <f>C53/(C51-16)*(C50-16)*C55</f>
        <v>27.929920566307452</v>
      </c>
      <c r="D54" t="s">
        <v>4</v>
      </c>
      <c r="M54" t="s">
        <v>87</v>
      </c>
      <c r="O54">
        <f>O53/(C51-16)*(C50-16)</f>
        <v>49491.8945011873</v>
      </c>
      <c r="P54" t="s">
        <v>44</v>
      </c>
    </row>
    <row r="55" spans="1:23" x14ac:dyDescent="0.25">
      <c r="A55" t="s">
        <v>88</v>
      </c>
      <c r="C55">
        <v>1.25</v>
      </c>
    </row>
    <row r="57" spans="1:23" x14ac:dyDescent="0.25">
      <c r="A57" t="s">
        <v>71</v>
      </c>
      <c r="B57">
        <f>IF('Planungstool Heizlast'!B23="monovalent",0,ROUND('Planungstool Heizlast'!B23-'Planungstool Heizlast'!B8,0))</f>
        <v>0</v>
      </c>
      <c r="C57" t="s">
        <v>72</v>
      </c>
    </row>
    <row r="58" spans="1:23" x14ac:dyDescent="0.25">
      <c r="A58" t="s">
        <v>73</v>
      </c>
      <c r="B58">
        <f ca="1">IF(B57=0,0,SUM(OFFSET(D14,,,B57,)))</f>
        <v>0</v>
      </c>
      <c r="C58" t="s">
        <v>70</v>
      </c>
    </row>
    <row r="60" spans="1:23" x14ac:dyDescent="0.25">
      <c r="D60" t="s">
        <v>93</v>
      </c>
    </row>
    <row r="61" spans="1:23" x14ac:dyDescent="0.25">
      <c r="A61" t="s">
        <v>76</v>
      </c>
      <c r="B61" s="24">
        <f>'Planungstool Heizlast'!B53*Zusatzparameter!B2/0.85+100</f>
        <v>7900</v>
      </c>
      <c r="E61" s="24" t="s">
        <v>64</v>
      </c>
    </row>
    <row r="62" spans="1:23" x14ac:dyDescent="0.25">
      <c r="A62" t="s">
        <v>78</v>
      </c>
      <c r="B62" s="24">
        <f>'Planungstool Heizlast'!B53*Zusatzparameter!B3/0.9+100</f>
        <v>6333.333333333333</v>
      </c>
      <c r="E62" s="24" t="s">
        <v>64</v>
      </c>
    </row>
    <row r="63" spans="1:23" x14ac:dyDescent="0.25">
      <c r="A63" t="s">
        <v>77</v>
      </c>
      <c r="B63" s="24">
        <f>'Planungstool Heizlast'!B53*Zusatzparameter!B5/0.85+100</f>
        <v>4900</v>
      </c>
      <c r="E63" s="24" t="s">
        <v>64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Planungstool Heizlast</vt:lpstr>
      <vt:lpstr>Zusatzparameter</vt:lpstr>
      <vt:lpstr>Leistungsdaten</vt:lpstr>
      <vt:lpstr>Temperaturstunden profile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Nutzer</dc:creator>
  <cp:lastModifiedBy>Manuel Krall</cp:lastModifiedBy>
  <cp:lastPrinted>2020-12-05T11:08:31Z</cp:lastPrinted>
  <dcterms:created xsi:type="dcterms:W3CDTF">2020-04-23T07:05:12Z</dcterms:created>
  <dcterms:modified xsi:type="dcterms:W3CDTF">2025-12-17T16:34:32Z</dcterms:modified>
</cp:coreProperties>
</file>